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-30" windowWidth="24360" windowHeight="11640"/>
  </bookViews>
  <sheets>
    <sheet name="Summary" sheetId="1" r:id="rId1"/>
    <sheet name="RMN" sheetId="2" r:id="rId2"/>
    <sheet name="RMMC" sheetId="3" r:id="rId3"/>
    <sheet name="RMA" sheetId="4" r:id="rId4"/>
    <sheet name="GSN" sheetId="6" r:id="rId5"/>
    <sheet name="Civilian" sheetId="5" r:id="rId6"/>
    <sheet name="RMMM" sheetId="9" r:id="rId7"/>
    <sheet name="RMACS" sheetId="11" r:id="rId8"/>
    <sheet name="PAA" sheetId="13" r:id="rId9"/>
  </sheets>
  <definedNames>
    <definedName name="J" localSheetId="8">PAA!#REF!</definedName>
    <definedName name="J" localSheetId="7">RMACS!#REF!</definedName>
    <definedName name="J" localSheetId="6">GSN!#REF!</definedName>
    <definedName name="J">GSN!#REF!</definedName>
    <definedName name="NA">Summary!$AV$1</definedName>
    <definedName name="_xlnm.Print_Area" localSheetId="5">Civilian!$A$1:$V$148</definedName>
    <definedName name="_xlnm.Print_Area" localSheetId="4">GSN!$A$1:$V$259</definedName>
    <definedName name="_xlnm.Print_Area" localSheetId="8">PAA!$A$1:$V$37</definedName>
    <definedName name="_xlnm.Print_Area" localSheetId="3">RMA!$A$1:$V$148</definedName>
    <definedName name="_xlnm.Print_Area" localSheetId="7">RMACS!$A$1:$V$37</definedName>
    <definedName name="_xlnm.Print_Area" localSheetId="2">RMMC!$A$1:$AD$110</definedName>
    <definedName name="_xlnm.Print_Area" localSheetId="6">RMMM!$A$1:$V$113</definedName>
    <definedName name="_xlnm.Print_Area" localSheetId="1">RMN!$A$1:$AC$259</definedName>
    <definedName name="_xlnm.Print_Area" localSheetId="0">Summary!$A$1:$AW$74</definedName>
    <definedName name="Ranks">Summary!$AT$1:$AT$50</definedName>
    <definedName name="xxa" localSheetId="8">PAA!#REF!</definedName>
    <definedName name="xxa" localSheetId="7">RMACS!#REF!</definedName>
    <definedName name="xxa" localSheetId="6">GSN!#REF!</definedName>
    <definedName name="xxa">GSN!#REF!</definedName>
  </definedNames>
  <calcPr calcId="145621"/>
  <fileRecoveryPr repairLoad="1"/>
</workbook>
</file>

<file path=xl/calcChain.xml><?xml version="1.0" encoding="utf-8"?>
<calcChain xmlns="http://schemas.openxmlformats.org/spreadsheetml/2006/main">
  <c r="AB37" i="1" l="1"/>
  <c r="Z37" i="1"/>
  <c r="X37" i="1"/>
  <c r="AI10" i="1"/>
  <c r="AJ10" i="1" s="1"/>
  <c r="AG10" i="1"/>
  <c r="AE10" i="1"/>
  <c r="AI7" i="1"/>
  <c r="AG7" i="1"/>
  <c r="AE7" i="1"/>
  <c r="AI4" i="1"/>
  <c r="AJ4" i="1" s="1"/>
  <c r="AG4" i="1"/>
  <c r="AE4" i="1"/>
  <c r="AJ7" i="1"/>
  <c r="AB34" i="1"/>
  <c r="AC34" i="1" s="1"/>
  <c r="Z34" i="1"/>
  <c r="X34" i="1"/>
  <c r="AB31" i="1"/>
  <c r="AC31" i="1" s="1"/>
  <c r="Z31" i="1"/>
  <c r="X31" i="1"/>
  <c r="T37" i="1"/>
  <c r="U37" i="1" s="1"/>
  <c r="R37" i="1"/>
  <c r="P37" i="1"/>
  <c r="T34" i="1"/>
  <c r="U34" i="1" s="1"/>
  <c r="R34" i="1"/>
  <c r="P34" i="1"/>
  <c r="T31" i="1"/>
  <c r="U31" i="1" s="1"/>
  <c r="R31" i="1"/>
  <c r="P31" i="1"/>
  <c r="R17" i="13"/>
  <c r="G17" i="13"/>
  <c r="F17" i="13"/>
  <c r="E17" i="13"/>
  <c r="D17" i="13"/>
  <c r="C17" i="13"/>
  <c r="B17" i="13"/>
  <c r="R16" i="13"/>
  <c r="P16" i="13"/>
  <c r="O16" i="13"/>
  <c r="N16" i="13"/>
  <c r="M16" i="13"/>
  <c r="L16" i="13"/>
  <c r="K16" i="13"/>
  <c r="R11" i="13"/>
  <c r="D11" i="13"/>
  <c r="C11" i="13"/>
  <c r="B11" i="13"/>
  <c r="R10" i="13"/>
  <c r="P10" i="13"/>
  <c r="O10" i="13"/>
  <c r="N10" i="13"/>
  <c r="M10" i="13"/>
  <c r="L10" i="13"/>
  <c r="K10" i="13"/>
  <c r="R5" i="13"/>
  <c r="G5" i="13"/>
  <c r="F5" i="13"/>
  <c r="E5" i="13"/>
  <c r="D5" i="13"/>
  <c r="C5" i="13"/>
  <c r="B5" i="13"/>
  <c r="R4" i="13"/>
  <c r="P4" i="13"/>
  <c r="O4" i="13"/>
  <c r="N4" i="13"/>
  <c r="M4" i="13"/>
  <c r="L4" i="13"/>
  <c r="K4" i="13"/>
  <c r="S255" i="2"/>
  <c r="R255" i="2"/>
  <c r="S148" i="5"/>
  <c r="R148" i="5"/>
  <c r="R146" i="5"/>
  <c r="E146" i="5"/>
  <c r="D146" i="5"/>
  <c r="C146" i="5"/>
  <c r="B146" i="5"/>
  <c r="R145" i="5"/>
  <c r="N145" i="5"/>
  <c r="M145" i="5"/>
  <c r="L145" i="5"/>
  <c r="K145" i="5"/>
  <c r="R140" i="5"/>
  <c r="E140" i="5"/>
  <c r="D140" i="5"/>
  <c r="C140" i="5"/>
  <c r="B140" i="5"/>
  <c r="R139" i="5"/>
  <c r="N139" i="5"/>
  <c r="M139" i="5"/>
  <c r="L139" i="5"/>
  <c r="K139" i="5"/>
  <c r="R134" i="5"/>
  <c r="E134" i="5"/>
  <c r="D134" i="5"/>
  <c r="C134" i="5"/>
  <c r="B134" i="5"/>
  <c r="R133" i="5"/>
  <c r="N133" i="5"/>
  <c r="M133" i="5"/>
  <c r="L133" i="5"/>
  <c r="K133" i="5"/>
  <c r="R128" i="5"/>
  <c r="E128" i="5"/>
  <c r="D128" i="5"/>
  <c r="C128" i="5"/>
  <c r="B128" i="5"/>
  <c r="R127" i="5"/>
  <c r="N127" i="5"/>
  <c r="M127" i="5"/>
  <c r="L127" i="5"/>
  <c r="K127" i="5"/>
  <c r="R122" i="5"/>
  <c r="E122" i="5"/>
  <c r="D122" i="5"/>
  <c r="C122" i="5"/>
  <c r="B122" i="5"/>
  <c r="R121" i="5"/>
  <c r="N121" i="5"/>
  <c r="M121" i="5"/>
  <c r="L121" i="5"/>
  <c r="K121" i="5"/>
  <c r="R116" i="5"/>
  <c r="E116" i="5"/>
  <c r="D116" i="5"/>
  <c r="C116" i="5"/>
  <c r="B116" i="5"/>
  <c r="R115" i="5"/>
  <c r="N115" i="5"/>
  <c r="M115" i="5"/>
  <c r="L115" i="5"/>
  <c r="K115" i="5"/>
  <c r="R109" i="5"/>
  <c r="E109" i="5"/>
  <c r="D109" i="5"/>
  <c r="C109" i="5"/>
  <c r="B109" i="5"/>
  <c r="R108" i="5"/>
  <c r="N108" i="5"/>
  <c r="M108" i="5"/>
  <c r="L108" i="5"/>
  <c r="K108" i="5"/>
  <c r="R103" i="5"/>
  <c r="E103" i="5"/>
  <c r="D103" i="5"/>
  <c r="C103" i="5"/>
  <c r="B103" i="5"/>
  <c r="R102" i="5"/>
  <c r="N102" i="5"/>
  <c r="M102" i="5"/>
  <c r="L102" i="5"/>
  <c r="K102" i="5"/>
  <c r="R97" i="5"/>
  <c r="E97" i="5"/>
  <c r="D97" i="5"/>
  <c r="C97" i="5"/>
  <c r="B97" i="5"/>
  <c r="R96" i="5"/>
  <c r="N96" i="5"/>
  <c r="M96" i="5"/>
  <c r="L96" i="5"/>
  <c r="K96" i="5"/>
  <c r="R91" i="5"/>
  <c r="E91" i="5"/>
  <c r="D91" i="5"/>
  <c r="C91" i="5"/>
  <c r="B91" i="5"/>
  <c r="R90" i="5"/>
  <c r="N90" i="5"/>
  <c r="M90" i="5"/>
  <c r="L90" i="5"/>
  <c r="K90" i="5"/>
  <c r="R85" i="5"/>
  <c r="E85" i="5"/>
  <c r="D85" i="5"/>
  <c r="C85" i="5"/>
  <c r="B85" i="5"/>
  <c r="R84" i="5"/>
  <c r="N84" i="5"/>
  <c r="M84" i="5"/>
  <c r="L84" i="5"/>
  <c r="K84" i="5"/>
  <c r="R79" i="5"/>
  <c r="E79" i="5"/>
  <c r="D79" i="5"/>
  <c r="C79" i="5"/>
  <c r="B79" i="5"/>
  <c r="R78" i="5"/>
  <c r="N78" i="5"/>
  <c r="M78" i="5"/>
  <c r="L78" i="5"/>
  <c r="K78" i="5"/>
  <c r="R73" i="5"/>
  <c r="E73" i="5"/>
  <c r="D73" i="5"/>
  <c r="C73" i="5"/>
  <c r="B73" i="5"/>
  <c r="R72" i="5"/>
  <c r="N72" i="5"/>
  <c r="M72" i="5"/>
  <c r="L72" i="5"/>
  <c r="K72" i="5"/>
  <c r="A8" i="1"/>
  <c r="R37" i="13" l="1"/>
  <c r="S16" i="13"/>
  <c r="U16" i="13" s="1"/>
  <c r="S10" i="13"/>
  <c r="U10" i="13" s="1"/>
  <c r="S4" i="13"/>
  <c r="U4" i="13" s="1"/>
  <c r="S145" i="5"/>
  <c r="U145" i="5" s="1"/>
  <c r="S72" i="5"/>
  <c r="U72" i="5" s="1"/>
  <c r="S96" i="5"/>
  <c r="U96" i="5" s="1"/>
  <c r="S121" i="5"/>
  <c r="U121" i="5" s="1"/>
  <c r="S139" i="5"/>
  <c r="U139" i="5" s="1"/>
  <c r="S78" i="5"/>
  <c r="U78" i="5" s="1"/>
  <c r="S90" i="5"/>
  <c r="U90" i="5" s="1"/>
  <c r="S84" i="5"/>
  <c r="U84" i="5" s="1"/>
  <c r="S102" i="5"/>
  <c r="U102" i="5" s="1"/>
  <c r="S127" i="5"/>
  <c r="U127" i="5" s="1"/>
  <c r="S108" i="5"/>
  <c r="U108" i="5" s="1"/>
  <c r="S133" i="5"/>
  <c r="U133" i="5" s="1"/>
  <c r="S115" i="5"/>
  <c r="U115" i="5" s="1"/>
  <c r="AB13" i="1"/>
  <c r="Z13" i="1"/>
  <c r="X13" i="1"/>
  <c r="F23" i="6"/>
  <c r="G23" i="6"/>
  <c r="S37" i="13" l="1"/>
  <c r="AC13" i="1"/>
  <c r="F251" i="6"/>
  <c r="R208" i="6"/>
  <c r="R207" i="6"/>
  <c r="Q207" i="6"/>
  <c r="P207" i="6"/>
  <c r="O207" i="6"/>
  <c r="N207" i="6"/>
  <c r="M207" i="6"/>
  <c r="L207" i="6"/>
  <c r="K207" i="6"/>
  <c r="G208" i="6"/>
  <c r="H208" i="6"/>
  <c r="R251" i="6"/>
  <c r="E251" i="6"/>
  <c r="D251" i="6"/>
  <c r="C251" i="6"/>
  <c r="B251" i="6"/>
  <c r="R250" i="6"/>
  <c r="P250" i="6"/>
  <c r="O250" i="6"/>
  <c r="N250" i="6"/>
  <c r="M250" i="6"/>
  <c r="L250" i="6"/>
  <c r="K250" i="6"/>
  <c r="R245" i="6"/>
  <c r="D245" i="6"/>
  <c r="C245" i="6"/>
  <c r="B245" i="6"/>
  <c r="R244" i="6"/>
  <c r="P244" i="6"/>
  <c r="O244" i="6"/>
  <c r="N244" i="6"/>
  <c r="M244" i="6"/>
  <c r="L244" i="6"/>
  <c r="S244" i="6" s="1"/>
  <c r="K244" i="6"/>
  <c r="R239" i="6"/>
  <c r="C239" i="6"/>
  <c r="B239" i="6"/>
  <c r="R238" i="6"/>
  <c r="P238" i="6"/>
  <c r="O238" i="6"/>
  <c r="N238" i="6"/>
  <c r="M238" i="6"/>
  <c r="L238" i="6"/>
  <c r="K238" i="6"/>
  <c r="S238" i="6" s="1"/>
  <c r="U238" i="6" s="1"/>
  <c r="R233" i="6"/>
  <c r="F233" i="6"/>
  <c r="E233" i="6"/>
  <c r="D233" i="6"/>
  <c r="C233" i="6"/>
  <c r="B233" i="6"/>
  <c r="R232" i="6"/>
  <c r="P232" i="6"/>
  <c r="O232" i="6"/>
  <c r="N232" i="6"/>
  <c r="M232" i="6"/>
  <c r="L232" i="6"/>
  <c r="K232" i="6"/>
  <c r="R227" i="6"/>
  <c r="F227" i="6"/>
  <c r="E227" i="6"/>
  <c r="D227" i="6"/>
  <c r="C227" i="6"/>
  <c r="B227" i="6"/>
  <c r="R226" i="6"/>
  <c r="P226" i="6"/>
  <c r="O226" i="6"/>
  <c r="N226" i="6"/>
  <c r="M226" i="6"/>
  <c r="L226" i="6"/>
  <c r="K226" i="6"/>
  <c r="R220" i="6"/>
  <c r="F220" i="6"/>
  <c r="E220" i="6"/>
  <c r="D220" i="6"/>
  <c r="C220" i="6"/>
  <c r="B220" i="6"/>
  <c r="R219" i="6"/>
  <c r="P219" i="6"/>
  <c r="O219" i="6"/>
  <c r="N219" i="6"/>
  <c r="M219" i="6"/>
  <c r="L219" i="6"/>
  <c r="K219" i="6"/>
  <c r="R214" i="6"/>
  <c r="F214" i="6"/>
  <c r="E214" i="6"/>
  <c r="D214" i="6"/>
  <c r="C214" i="6"/>
  <c r="B214" i="6"/>
  <c r="R213" i="6"/>
  <c r="P213" i="6"/>
  <c r="O213" i="6"/>
  <c r="N213" i="6"/>
  <c r="M213" i="6"/>
  <c r="L213" i="6"/>
  <c r="K213" i="6"/>
  <c r="F208" i="6"/>
  <c r="E208" i="6"/>
  <c r="D208" i="6"/>
  <c r="C208" i="6"/>
  <c r="B208" i="6"/>
  <c r="R202" i="6"/>
  <c r="C202" i="6"/>
  <c r="B202" i="6"/>
  <c r="R201" i="6"/>
  <c r="P201" i="6"/>
  <c r="O201" i="6"/>
  <c r="N201" i="6"/>
  <c r="M201" i="6"/>
  <c r="L201" i="6"/>
  <c r="K201" i="6"/>
  <c r="R177" i="6"/>
  <c r="C177" i="6"/>
  <c r="B177" i="6"/>
  <c r="R176" i="6"/>
  <c r="P176" i="6"/>
  <c r="O176" i="6"/>
  <c r="N176" i="6"/>
  <c r="M176" i="6"/>
  <c r="L176" i="6"/>
  <c r="K176" i="6"/>
  <c r="R165" i="6"/>
  <c r="F165" i="6"/>
  <c r="E165" i="6"/>
  <c r="D165" i="6"/>
  <c r="C165" i="6"/>
  <c r="B165" i="6"/>
  <c r="R164" i="6"/>
  <c r="P164" i="6"/>
  <c r="O164" i="6"/>
  <c r="N164" i="6"/>
  <c r="M164" i="6"/>
  <c r="L164" i="6"/>
  <c r="K164" i="6"/>
  <c r="R159" i="6"/>
  <c r="F159" i="6"/>
  <c r="E159" i="6"/>
  <c r="D159" i="6"/>
  <c r="C159" i="6"/>
  <c r="B159" i="6"/>
  <c r="R158" i="6"/>
  <c r="P158" i="6"/>
  <c r="O158" i="6"/>
  <c r="N158" i="6"/>
  <c r="M158" i="6"/>
  <c r="L158" i="6"/>
  <c r="K158" i="6"/>
  <c r="R153" i="6"/>
  <c r="F153" i="6"/>
  <c r="E153" i="6"/>
  <c r="D153" i="6"/>
  <c r="C153" i="6"/>
  <c r="B153" i="6"/>
  <c r="R152" i="6"/>
  <c r="P152" i="6"/>
  <c r="O152" i="6"/>
  <c r="N152" i="6"/>
  <c r="M152" i="6"/>
  <c r="L152" i="6"/>
  <c r="K152" i="6"/>
  <c r="R146" i="6"/>
  <c r="F146" i="6"/>
  <c r="E146" i="6"/>
  <c r="D146" i="6"/>
  <c r="C146" i="6"/>
  <c r="B146" i="6"/>
  <c r="R145" i="6"/>
  <c r="P145" i="6"/>
  <c r="O145" i="6"/>
  <c r="N145" i="6"/>
  <c r="M145" i="6"/>
  <c r="L145" i="6"/>
  <c r="K145" i="6"/>
  <c r="R140" i="6"/>
  <c r="F140" i="6"/>
  <c r="E140" i="6"/>
  <c r="D140" i="6"/>
  <c r="C140" i="6"/>
  <c r="B140" i="6"/>
  <c r="R139" i="6"/>
  <c r="P139" i="6"/>
  <c r="O139" i="6"/>
  <c r="N139" i="6"/>
  <c r="M139" i="6"/>
  <c r="L139" i="6"/>
  <c r="K139" i="6"/>
  <c r="R91" i="6"/>
  <c r="R90" i="6"/>
  <c r="Q90" i="6"/>
  <c r="P90" i="6"/>
  <c r="O90" i="6"/>
  <c r="N90" i="6"/>
  <c r="M90" i="6"/>
  <c r="L90" i="6"/>
  <c r="K90" i="6"/>
  <c r="G91" i="6"/>
  <c r="H91" i="6"/>
  <c r="L60" i="6"/>
  <c r="R61" i="6"/>
  <c r="R60" i="6"/>
  <c r="Q60" i="6"/>
  <c r="P60" i="6"/>
  <c r="O60" i="6"/>
  <c r="N60" i="6"/>
  <c r="M60" i="6"/>
  <c r="K60" i="6"/>
  <c r="H61" i="6"/>
  <c r="G61" i="6"/>
  <c r="F61" i="6"/>
  <c r="E61" i="6"/>
  <c r="D61" i="6"/>
  <c r="P29" i="6"/>
  <c r="R30" i="6"/>
  <c r="R29" i="6"/>
  <c r="Q29" i="6"/>
  <c r="O29" i="6"/>
  <c r="N29" i="6"/>
  <c r="M29" i="6"/>
  <c r="L29" i="6"/>
  <c r="K29" i="6"/>
  <c r="F91" i="6"/>
  <c r="E91" i="6"/>
  <c r="D91" i="6"/>
  <c r="C91" i="6"/>
  <c r="B91" i="6"/>
  <c r="R85" i="6"/>
  <c r="F85" i="6"/>
  <c r="E85" i="6"/>
  <c r="D85" i="6"/>
  <c r="C85" i="6"/>
  <c r="B85" i="6"/>
  <c r="R84" i="6"/>
  <c r="P84" i="6"/>
  <c r="O84" i="6"/>
  <c r="N84" i="6"/>
  <c r="M84" i="6"/>
  <c r="L84" i="6"/>
  <c r="K84" i="6"/>
  <c r="R79" i="6"/>
  <c r="F79" i="6"/>
  <c r="E79" i="6"/>
  <c r="D79" i="6"/>
  <c r="C79" i="6"/>
  <c r="B79" i="6"/>
  <c r="R78" i="6"/>
  <c r="P78" i="6"/>
  <c r="O78" i="6"/>
  <c r="N78" i="6"/>
  <c r="M78" i="6"/>
  <c r="L78" i="6"/>
  <c r="K78" i="6"/>
  <c r="R73" i="6"/>
  <c r="F73" i="6"/>
  <c r="E73" i="6"/>
  <c r="D73" i="6"/>
  <c r="C73" i="6"/>
  <c r="B73" i="6"/>
  <c r="R72" i="6"/>
  <c r="P72" i="6"/>
  <c r="O72" i="6"/>
  <c r="N72" i="6"/>
  <c r="M72" i="6"/>
  <c r="L72" i="6"/>
  <c r="K72" i="6"/>
  <c r="R67" i="6"/>
  <c r="C67" i="6"/>
  <c r="B67" i="6"/>
  <c r="R66" i="6"/>
  <c r="P66" i="6"/>
  <c r="O66" i="6"/>
  <c r="N66" i="6"/>
  <c r="M66" i="6"/>
  <c r="L66" i="6"/>
  <c r="K66" i="6"/>
  <c r="B61" i="6"/>
  <c r="R54" i="6"/>
  <c r="R53" i="6"/>
  <c r="Q53" i="6"/>
  <c r="G54" i="6"/>
  <c r="H54" i="6"/>
  <c r="B30" i="6"/>
  <c r="C30" i="6"/>
  <c r="D30" i="6"/>
  <c r="E30" i="6"/>
  <c r="K35" i="6"/>
  <c r="L35" i="6"/>
  <c r="M35" i="6"/>
  <c r="N35" i="6"/>
  <c r="O35" i="6"/>
  <c r="P35" i="6"/>
  <c r="R35" i="6"/>
  <c r="B36" i="6"/>
  <c r="C36" i="6"/>
  <c r="D36" i="6"/>
  <c r="E36" i="6"/>
  <c r="R36" i="6"/>
  <c r="F54" i="6"/>
  <c r="U37" i="13" l="1"/>
  <c r="M11" i="1" s="1"/>
  <c r="M2" i="1"/>
  <c r="S226" i="6"/>
  <c r="U226" i="6" s="1"/>
  <c r="S213" i="6"/>
  <c r="U213" i="6" s="1"/>
  <c r="S219" i="6"/>
  <c r="U219" i="6" s="1"/>
  <c r="U244" i="6"/>
  <c r="S207" i="6"/>
  <c r="U207" i="6" s="1"/>
  <c r="S232" i="6"/>
  <c r="U232" i="6" s="1"/>
  <c r="S250" i="6"/>
  <c r="U250" i="6" s="1"/>
  <c r="S152" i="6"/>
  <c r="U152" i="6" s="1"/>
  <c r="S201" i="6"/>
  <c r="U201" i="6" s="1"/>
  <c r="S176" i="6"/>
  <c r="U176" i="6" s="1"/>
  <c r="S158" i="6"/>
  <c r="U158" i="6" s="1"/>
  <c r="S139" i="6"/>
  <c r="U139" i="6" s="1"/>
  <c r="S90" i="6"/>
  <c r="U90" i="6" s="1"/>
  <c r="S145" i="6"/>
  <c r="U145" i="6" s="1"/>
  <c r="S164" i="6"/>
  <c r="U164" i="6" s="1"/>
  <c r="S60" i="6"/>
  <c r="U60" i="6" s="1"/>
  <c r="S78" i="6"/>
  <c r="U78" i="6" s="1"/>
  <c r="S29" i="6"/>
  <c r="U29" i="6" s="1"/>
  <c r="S72" i="6"/>
  <c r="U72" i="6" s="1"/>
  <c r="S66" i="6"/>
  <c r="U66" i="6" s="1"/>
  <c r="S84" i="6"/>
  <c r="U84" i="6" s="1"/>
  <c r="S35" i="6"/>
  <c r="U35" i="6" s="1"/>
  <c r="R128" i="6"/>
  <c r="F128" i="6"/>
  <c r="E128" i="6"/>
  <c r="D128" i="6"/>
  <c r="C128" i="6"/>
  <c r="B128" i="6"/>
  <c r="R127" i="6"/>
  <c r="P127" i="6"/>
  <c r="O127" i="6"/>
  <c r="N127" i="6"/>
  <c r="M127" i="6"/>
  <c r="L127" i="6"/>
  <c r="K127" i="6"/>
  <c r="R122" i="6"/>
  <c r="F122" i="6"/>
  <c r="E122" i="6"/>
  <c r="D122" i="6"/>
  <c r="C122" i="6"/>
  <c r="B122" i="6"/>
  <c r="R121" i="6"/>
  <c r="P121" i="6"/>
  <c r="O121" i="6"/>
  <c r="N121" i="6"/>
  <c r="M121" i="6"/>
  <c r="L121" i="6"/>
  <c r="K121" i="6"/>
  <c r="R116" i="6"/>
  <c r="F116" i="6"/>
  <c r="E116" i="6"/>
  <c r="D116" i="6"/>
  <c r="C116" i="6"/>
  <c r="B116" i="6"/>
  <c r="R115" i="6"/>
  <c r="P115" i="6"/>
  <c r="O115" i="6"/>
  <c r="N115" i="6"/>
  <c r="M115" i="6"/>
  <c r="L115" i="6"/>
  <c r="K115" i="6"/>
  <c r="R109" i="6"/>
  <c r="F109" i="6"/>
  <c r="E109" i="6"/>
  <c r="D109" i="6"/>
  <c r="C109" i="6"/>
  <c r="B109" i="6"/>
  <c r="R108" i="6"/>
  <c r="P108" i="6"/>
  <c r="O108" i="6"/>
  <c r="N108" i="6"/>
  <c r="M108" i="6"/>
  <c r="L108" i="6"/>
  <c r="K108" i="6"/>
  <c r="R103" i="6"/>
  <c r="F103" i="6"/>
  <c r="E103" i="6"/>
  <c r="D103" i="6"/>
  <c r="C103" i="6"/>
  <c r="B103" i="6"/>
  <c r="R102" i="6"/>
  <c r="P102" i="6"/>
  <c r="O102" i="6"/>
  <c r="N102" i="6"/>
  <c r="M102" i="6"/>
  <c r="L102" i="6"/>
  <c r="K102" i="6"/>
  <c r="R97" i="6"/>
  <c r="C97" i="6"/>
  <c r="B97" i="6"/>
  <c r="R96" i="6"/>
  <c r="P96" i="6"/>
  <c r="O96" i="6"/>
  <c r="N96" i="6"/>
  <c r="M96" i="6"/>
  <c r="L96" i="6"/>
  <c r="K96" i="6"/>
  <c r="E54" i="6"/>
  <c r="D54" i="6"/>
  <c r="C54" i="6"/>
  <c r="B54" i="6"/>
  <c r="P53" i="6"/>
  <c r="O53" i="6"/>
  <c r="N53" i="6"/>
  <c r="M53" i="6"/>
  <c r="L53" i="6"/>
  <c r="K53" i="6"/>
  <c r="R48" i="6"/>
  <c r="F48" i="6"/>
  <c r="E48" i="6"/>
  <c r="D48" i="6"/>
  <c r="C48" i="6"/>
  <c r="B48" i="6"/>
  <c r="R47" i="6"/>
  <c r="P47" i="6"/>
  <c r="O47" i="6"/>
  <c r="N47" i="6"/>
  <c r="M47" i="6"/>
  <c r="L47" i="6"/>
  <c r="K47" i="6"/>
  <c r="R42" i="6"/>
  <c r="F42" i="6"/>
  <c r="E42" i="6"/>
  <c r="D42" i="6"/>
  <c r="C42" i="6"/>
  <c r="B42" i="6"/>
  <c r="R41" i="6"/>
  <c r="P41" i="6"/>
  <c r="O41" i="6"/>
  <c r="N41" i="6"/>
  <c r="M41" i="6"/>
  <c r="L41" i="6"/>
  <c r="K41" i="6"/>
  <c r="S53" i="6" l="1"/>
  <c r="U53" i="6" s="1"/>
  <c r="S127" i="6"/>
  <c r="U127" i="6" s="1"/>
  <c r="S41" i="6"/>
  <c r="U41" i="6" s="1"/>
  <c r="S47" i="6"/>
  <c r="U47" i="6" s="1"/>
  <c r="S121" i="6"/>
  <c r="U121" i="6" s="1"/>
  <c r="S102" i="6"/>
  <c r="U102" i="6" s="1"/>
  <c r="S108" i="6"/>
  <c r="U108" i="6" s="1"/>
  <c r="S115" i="6"/>
  <c r="U115" i="6" s="1"/>
  <c r="S96" i="6"/>
  <c r="U96" i="6" s="1"/>
  <c r="T28" i="1"/>
  <c r="U28" i="1" s="1"/>
  <c r="R28" i="1"/>
  <c r="P28" i="1"/>
  <c r="T25" i="1"/>
  <c r="U25" i="1" s="1"/>
  <c r="R25" i="1"/>
  <c r="P25" i="1"/>
  <c r="T22" i="1"/>
  <c r="U22" i="1" s="1"/>
  <c r="R22" i="1"/>
  <c r="P22" i="1"/>
  <c r="T19" i="1"/>
  <c r="U19" i="1" s="1"/>
  <c r="R19" i="1"/>
  <c r="P19" i="1"/>
  <c r="AB28" i="1"/>
  <c r="AC28" i="1" s="1"/>
  <c r="Z28" i="1"/>
  <c r="X28" i="1"/>
  <c r="AB25" i="1"/>
  <c r="AC25" i="1" s="1"/>
  <c r="Z25" i="1"/>
  <c r="X25" i="1"/>
  <c r="AB22" i="1"/>
  <c r="AC22" i="1" s="1"/>
  <c r="Z22" i="1"/>
  <c r="X22" i="1"/>
  <c r="AB19" i="1"/>
  <c r="AC19" i="1" s="1"/>
  <c r="Z19" i="1"/>
  <c r="X19" i="1"/>
  <c r="AB16" i="1"/>
  <c r="AC16" i="1" s="1"/>
  <c r="Z16" i="1"/>
  <c r="X16" i="1"/>
  <c r="AB10" i="1"/>
  <c r="AC10" i="1" s="1"/>
  <c r="Z10" i="1"/>
  <c r="X10" i="1"/>
  <c r="AB7" i="1"/>
  <c r="AC7" i="1" s="1"/>
  <c r="Z7" i="1"/>
  <c r="X7" i="1"/>
  <c r="AB4" i="1"/>
  <c r="AC4" i="1" s="1"/>
  <c r="Z4" i="1"/>
  <c r="X4" i="1"/>
  <c r="R196" i="6"/>
  <c r="F196" i="6"/>
  <c r="E196" i="6"/>
  <c r="D196" i="6"/>
  <c r="C196" i="6"/>
  <c r="B196" i="6"/>
  <c r="R195" i="6"/>
  <c r="P195" i="6"/>
  <c r="O195" i="6"/>
  <c r="N195" i="6"/>
  <c r="M195" i="6"/>
  <c r="L195" i="6"/>
  <c r="K195" i="6"/>
  <c r="R190" i="6"/>
  <c r="F190" i="6"/>
  <c r="E190" i="6"/>
  <c r="D190" i="6"/>
  <c r="C190" i="6"/>
  <c r="B190" i="6"/>
  <c r="R189" i="6"/>
  <c r="P189" i="6"/>
  <c r="O189" i="6"/>
  <c r="N189" i="6"/>
  <c r="M189" i="6"/>
  <c r="L189" i="6"/>
  <c r="K189" i="6"/>
  <c r="R183" i="6"/>
  <c r="F183" i="6"/>
  <c r="E183" i="6"/>
  <c r="D183" i="6"/>
  <c r="C183" i="6"/>
  <c r="B183" i="6"/>
  <c r="R182" i="6"/>
  <c r="P182" i="6"/>
  <c r="O182" i="6"/>
  <c r="N182" i="6"/>
  <c r="M182" i="6"/>
  <c r="L182" i="6"/>
  <c r="K182" i="6"/>
  <c r="R171" i="6"/>
  <c r="F171" i="6"/>
  <c r="E171" i="6"/>
  <c r="D171" i="6"/>
  <c r="C171" i="6"/>
  <c r="B171" i="6"/>
  <c r="R170" i="6"/>
  <c r="P170" i="6"/>
  <c r="O170" i="6"/>
  <c r="N170" i="6"/>
  <c r="M170" i="6"/>
  <c r="L170" i="6"/>
  <c r="K170" i="6"/>
  <c r="R134" i="6"/>
  <c r="R133" i="6"/>
  <c r="P133" i="6"/>
  <c r="O133" i="6"/>
  <c r="N133" i="6"/>
  <c r="M133" i="6"/>
  <c r="L133" i="6"/>
  <c r="K133" i="6"/>
  <c r="C134" i="6"/>
  <c r="B134" i="6"/>
  <c r="R11" i="6"/>
  <c r="R10" i="6"/>
  <c r="P10" i="6"/>
  <c r="O10" i="6"/>
  <c r="N10" i="6"/>
  <c r="M10" i="6"/>
  <c r="L10" i="6"/>
  <c r="K10" i="6"/>
  <c r="R23" i="6"/>
  <c r="E23" i="6"/>
  <c r="D23" i="6"/>
  <c r="C23" i="6"/>
  <c r="B23" i="6"/>
  <c r="R22" i="6"/>
  <c r="P22" i="6"/>
  <c r="O22" i="6"/>
  <c r="N22" i="6"/>
  <c r="M22" i="6"/>
  <c r="L22" i="6"/>
  <c r="K22" i="6"/>
  <c r="S170" i="6" l="1"/>
  <c r="U170" i="6" s="1"/>
  <c r="S189" i="6"/>
  <c r="U189" i="6" s="1"/>
  <c r="S133" i="6"/>
  <c r="U133" i="6" s="1"/>
  <c r="S182" i="6"/>
  <c r="U182" i="6" s="1"/>
  <c r="S10" i="6"/>
  <c r="S195" i="6"/>
  <c r="U195" i="6" s="1"/>
  <c r="S22" i="6"/>
  <c r="U22" i="6" s="1"/>
  <c r="R17" i="11" l="1"/>
  <c r="R11" i="11"/>
  <c r="R5" i="11"/>
  <c r="R79" i="9"/>
  <c r="R72" i="9"/>
  <c r="R66" i="9"/>
  <c r="R60" i="9"/>
  <c r="R48" i="9"/>
  <c r="R42" i="9"/>
  <c r="R35" i="9"/>
  <c r="R29" i="9"/>
  <c r="R23" i="9"/>
  <c r="R17" i="9"/>
  <c r="R11" i="9"/>
  <c r="R5" i="9"/>
  <c r="R54" i="9"/>
  <c r="R66" i="5"/>
  <c r="R60" i="5"/>
  <c r="R54" i="5"/>
  <c r="R48" i="5"/>
  <c r="R42" i="5"/>
  <c r="R36" i="5"/>
  <c r="R30" i="5"/>
  <c r="R24" i="5"/>
  <c r="R18" i="5"/>
  <c r="R6" i="5"/>
  <c r="R12" i="5"/>
  <c r="R17" i="6"/>
  <c r="R5" i="6"/>
  <c r="R134" i="4"/>
  <c r="R128" i="4"/>
  <c r="R122" i="4"/>
  <c r="R116" i="4"/>
  <c r="R109" i="4"/>
  <c r="R103" i="4"/>
  <c r="R97" i="4"/>
  <c r="R91" i="4"/>
  <c r="R85" i="4"/>
  <c r="R79" i="4"/>
  <c r="R72" i="4"/>
  <c r="R66" i="4"/>
  <c r="R60" i="4"/>
  <c r="R54" i="4"/>
  <c r="R48" i="4"/>
  <c r="R42" i="4"/>
  <c r="R35" i="4"/>
  <c r="R29" i="4"/>
  <c r="R17" i="4"/>
  <c r="R11" i="4"/>
  <c r="R5" i="4"/>
  <c r="R23" i="4"/>
  <c r="R102" i="3"/>
  <c r="R96" i="3"/>
  <c r="R90" i="3"/>
  <c r="R84" i="3"/>
  <c r="R78" i="3"/>
  <c r="R72" i="3"/>
  <c r="R66" i="3"/>
  <c r="R60" i="3"/>
  <c r="R54" i="3"/>
  <c r="R48" i="3"/>
  <c r="R35" i="3"/>
  <c r="R29" i="3"/>
  <c r="R23" i="3"/>
  <c r="R17" i="3"/>
  <c r="R11" i="3"/>
  <c r="R5" i="3"/>
  <c r="R241" i="2"/>
  <c r="R235" i="2"/>
  <c r="R228" i="2"/>
  <c r="R222" i="2"/>
  <c r="R216" i="2"/>
  <c r="R210" i="2"/>
  <c r="R203" i="2"/>
  <c r="R197" i="2"/>
  <c r="R191" i="2"/>
  <c r="R179" i="2"/>
  <c r="R173" i="2"/>
  <c r="R167" i="2"/>
  <c r="R160" i="2"/>
  <c r="R154" i="2"/>
  <c r="R148" i="2"/>
  <c r="R141" i="2"/>
  <c r="R135" i="2"/>
  <c r="R129" i="2"/>
  <c r="R123" i="2"/>
  <c r="R117" i="2"/>
  <c r="R111" i="2"/>
  <c r="R104" i="2"/>
  <c r="R98" i="2"/>
  <c r="R92" i="2"/>
  <c r="R86" i="2"/>
  <c r="R80" i="2"/>
  <c r="R74" i="2"/>
  <c r="R68" i="2"/>
  <c r="R61" i="2"/>
  <c r="R55" i="2"/>
  <c r="R49" i="2"/>
  <c r="R43" i="2"/>
  <c r="R35" i="2"/>
  <c r="R29" i="2"/>
  <c r="R23" i="2"/>
  <c r="R17" i="2"/>
  <c r="R11" i="2"/>
  <c r="R5" i="2"/>
  <c r="R96" i="4" l="1"/>
  <c r="R102" i="4"/>
  <c r="R115" i="4"/>
  <c r="R133" i="4"/>
  <c r="R127" i="4"/>
  <c r="R16" i="6"/>
  <c r="P16" i="6"/>
  <c r="O16" i="6"/>
  <c r="N16" i="6"/>
  <c r="M16" i="6"/>
  <c r="L16" i="6"/>
  <c r="K16" i="6"/>
  <c r="G17" i="6"/>
  <c r="F17" i="6"/>
  <c r="E17" i="6"/>
  <c r="D17" i="6"/>
  <c r="C17" i="6"/>
  <c r="B17" i="6"/>
  <c r="S16" i="6" l="1"/>
  <c r="U16" i="6" s="1"/>
  <c r="T2" i="4"/>
  <c r="T1" i="4"/>
  <c r="Z15" i="3"/>
  <c r="AB15" i="3"/>
  <c r="AC6" i="3"/>
  <c r="AA6" i="3"/>
  <c r="AC14" i="3"/>
  <c r="AA14" i="3"/>
  <c r="AA13" i="3"/>
  <c r="AC12" i="3"/>
  <c r="AA12" i="3"/>
  <c r="AC11" i="3"/>
  <c r="AA11" i="3"/>
  <c r="AC10" i="3"/>
  <c r="AA10" i="3"/>
  <c r="AC9" i="3"/>
  <c r="AA9" i="3"/>
  <c r="AC8" i="3"/>
  <c r="AA8" i="3"/>
  <c r="AC7" i="3"/>
  <c r="AC5" i="3"/>
  <c r="AA5" i="3"/>
  <c r="AI35" i="1"/>
  <c r="AI34" i="1"/>
  <c r="AG35" i="1"/>
  <c r="AG34" i="1"/>
  <c r="AJ31" i="1"/>
  <c r="AI28" i="1"/>
  <c r="AI29" i="1"/>
  <c r="AI30" i="1"/>
  <c r="AI31" i="1"/>
  <c r="AI32" i="1"/>
  <c r="AI33" i="1"/>
  <c r="AH33" i="1"/>
  <c r="AG28" i="1"/>
  <c r="AG29" i="1"/>
  <c r="AG30" i="1"/>
  <c r="AG31" i="1"/>
  <c r="AG32" i="1"/>
  <c r="AG33" i="1"/>
  <c r="AE28" i="1"/>
  <c r="AE29" i="1"/>
  <c r="AE30" i="1"/>
  <c r="AE31" i="1"/>
  <c r="AE32" i="1"/>
  <c r="AE33" i="1"/>
  <c r="AE34" i="1"/>
  <c r="AE35" i="1"/>
  <c r="AE36" i="1"/>
  <c r="AE37" i="1"/>
  <c r="AI27" i="1"/>
  <c r="AG27" i="1"/>
  <c r="AE27" i="1"/>
  <c r="AI26" i="1"/>
  <c r="AG26" i="1"/>
  <c r="AE26" i="1"/>
  <c r="AI25" i="1"/>
  <c r="AA15" i="2"/>
  <c r="AI36" i="1" s="1"/>
  <c r="Y15" i="2"/>
  <c r="AG36" i="1" s="1"/>
  <c r="AB12" i="2"/>
  <c r="AJ33" i="1" s="1"/>
  <c r="AB11" i="2"/>
  <c r="AJ32" i="1" s="1"/>
  <c r="Z11" i="2"/>
  <c r="AH32" i="1" s="1"/>
  <c r="Z10" i="2"/>
  <c r="AH31" i="1" s="1"/>
  <c r="AB9" i="2"/>
  <c r="AJ30" i="1" s="1"/>
  <c r="Z9" i="2"/>
  <c r="AH30" i="1" s="1"/>
  <c r="AB8" i="2"/>
  <c r="AJ29" i="1" s="1"/>
  <c r="Z8" i="2"/>
  <c r="AH29" i="1" s="1"/>
  <c r="AB7" i="2"/>
  <c r="AJ28" i="1" s="1"/>
  <c r="Z7" i="2"/>
  <c r="AH28" i="1" s="1"/>
  <c r="AB6" i="2"/>
  <c r="AJ27" i="1" s="1"/>
  <c r="Z6" i="2"/>
  <c r="AH27" i="1" s="1"/>
  <c r="AB5" i="2"/>
  <c r="AJ26" i="1" s="1"/>
  <c r="Z5" i="2"/>
  <c r="AH26" i="1" s="1"/>
  <c r="AG25" i="1"/>
  <c r="AW28" i="1"/>
  <c r="AW27" i="1"/>
  <c r="AW26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23" i="1"/>
  <c r="AV22" i="1"/>
  <c r="AV21" i="1"/>
  <c r="AV20" i="1"/>
  <c r="AV19" i="1"/>
  <c r="AV18" i="1"/>
  <c r="AV16" i="1"/>
  <c r="AV15" i="1"/>
  <c r="AV14" i="1"/>
  <c r="AV13" i="1"/>
  <c r="AV9" i="1"/>
  <c r="AV8" i="1"/>
  <c r="AV7" i="1"/>
  <c r="AV6" i="1"/>
  <c r="AV5" i="1"/>
  <c r="AV4" i="1"/>
  <c r="AV3" i="1"/>
  <c r="AV2" i="1"/>
  <c r="AV1" i="1"/>
  <c r="E8" i="1" s="1"/>
  <c r="AB16" i="3" l="1"/>
  <c r="Y16" i="2"/>
  <c r="AG37" i="1" s="1"/>
  <c r="AA16" i="2"/>
  <c r="AI37" i="1" s="1"/>
  <c r="L2" i="4"/>
  <c r="AK30" i="1" s="1"/>
  <c r="Z16" i="3"/>
  <c r="C17" i="11"/>
  <c r="D17" i="11"/>
  <c r="E17" i="11"/>
  <c r="F17" i="11"/>
  <c r="C11" i="11"/>
  <c r="D11" i="11"/>
  <c r="E11" i="11"/>
  <c r="F11" i="11"/>
  <c r="B17" i="11"/>
  <c r="B11" i="11"/>
  <c r="C5" i="11"/>
  <c r="D5" i="11"/>
  <c r="E5" i="11"/>
  <c r="F5" i="11"/>
  <c r="G5" i="11"/>
  <c r="B5" i="11"/>
  <c r="D79" i="9"/>
  <c r="C79" i="9"/>
  <c r="B79" i="9"/>
  <c r="G72" i="9"/>
  <c r="E72" i="9"/>
  <c r="D72" i="9"/>
  <c r="C72" i="9"/>
  <c r="B72" i="9"/>
  <c r="G66" i="9"/>
  <c r="E66" i="9"/>
  <c r="D66" i="9"/>
  <c r="C66" i="9"/>
  <c r="B66" i="9"/>
  <c r="G60" i="9"/>
  <c r="F60" i="9"/>
  <c r="E60" i="9"/>
  <c r="D60" i="9"/>
  <c r="C60" i="9"/>
  <c r="B60" i="9"/>
  <c r="G54" i="9"/>
  <c r="F54" i="9"/>
  <c r="E54" i="9"/>
  <c r="D54" i="9"/>
  <c r="C54" i="9"/>
  <c r="B54" i="9"/>
  <c r="D48" i="9"/>
  <c r="C48" i="9"/>
  <c r="B48" i="9"/>
  <c r="D42" i="9"/>
  <c r="C42" i="9"/>
  <c r="B42" i="9"/>
  <c r="E35" i="9"/>
  <c r="D35" i="9"/>
  <c r="C35" i="9"/>
  <c r="B35" i="9"/>
  <c r="E29" i="9"/>
  <c r="D29" i="9"/>
  <c r="C29" i="9"/>
  <c r="B29" i="9"/>
  <c r="F23" i="9"/>
  <c r="E23" i="9"/>
  <c r="D23" i="9"/>
  <c r="C23" i="9"/>
  <c r="B23" i="9"/>
  <c r="D17" i="9"/>
  <c r="C17" i="9"/>
  <c r="B17" i="9"/>
  <c r="F11" i="9"/>
  <c r="E11" i="9"/>
  <c r="D11" i="9"/>
  <c r="C11" i="9"/>
  <c r="B11" i="9"/>
  <c r="F5" i="9"/>
  <c r="E5" i="9"/>
  <c r="D5" i="9"/>
  <c r="C5" i="9"/>
  <c r="B5" i="9"/>
  <c r="E66" i="5"/>
  <c r="D66" i="5"/>
  <c r="C66" i="5"/>
  <c r="B66" i="5"/>
  <c r="E60" i="5"/>
  <c r="D60" i="5"/>
  <c r="C60" i="5"/>
  <c r="B60" i="5"/>
  <c r="E54" i="5"/>
  <c r="D54" i="5"/>
  <c r="C54" i="5"/>
  <c r="B54" i="5"/>
  <c r="E48" i="5"/>
  <c r="D48" i="5"/>
  <c r="C48" i="5"/>
  <c r="B48" i="5"/>
  <c r="E42" i="5"/>
  <c r="D42" i="5"/>
  <c r="C42" i="5"/>
  <c r="B42" i="5"/>
  <c r="G36" i="5"/>
  <c r="F36" i="5"/>
  <c r="E36" i="5"/>
  <c r="D36" i="5"/>
  <c r="C36" i="5"/>
  <c r="B36" i="5"/>
  <c r="G30" i="5"/>
  <c r="F30" i="5"/>
  <c r="E30" i="5"/>
  <c r="D30" i="5"/>
  <c r="C30" i="5"/>
  <c r="B30" i="5"/>
  <c r="E24" i="5"/>
  <c r="D24" i="5"/>
  <c r="C24" i="5"/>
  <c r="B24" i="5"/>
  <c r="G18" i="5"/>
  <c r="F18" i="5"/>
  <c r="E18" i="5"/>
  <c r="D18" i="5"/>
  <c r="C18" i="5"/>
  <c r="B18" i="5"/>
  <c r="G12" i="5"/>
  <c r="F12" i="5"/>
  <c r="E12" i="5"/>
  <c r="D12" i="5"/>
  <c r="C12" i="5"/>
  <c r="B12" i="5"/>
  <c r="C6" i="5"/>
  <c r="D6" i="5"/>
  <c r="E6" i="5"/>
  <c r="B6" i="5"/>
  <c r="C11" i="6"/>
  <c r="D11" i="6"/>
  <c r="B11" i="6"/>
  <c r="C5" i="6"/>
  <c r="D5" i="6"/>
  <c r="E5" i="6"/>
  <c r="F5" i="6"/>
  <c r="G5" i="6"/>
  <c r="B5" i="6"/>
  <c r="F134" i="4"/>
  <c r="B134" i="4"/>
  <c r="F128" i="4"/>
  <c r="B128" i="4"/>
  <c r="G122" i="4"/>
  <c r="F122" i="4"/>
  <c r="C122" i="4"/>
  <c r="B122" i="4"/>
  <c r="F116" i="4"/>
  <c r="B116" i="4"/>
  <c r="G109" i="4"/>
  <c r="F109" i="4"/>
  <c r="C109" i="4"/>
  <c r="B109" i="4"/>
  <c r="F103" i="4"/>
  <c r="B103" i="4"/>
  <c r="G97" i="4"/>
  <c r="D97" i="4"/>
  <c r="C97" i="4"/>
  <c r="B97" i="4"/>
  <c r="G91" i="4"/>
  <c r="F91" i="4"/>
  <c r="C91" i="4"/>
  <c r="B91" i="4"/>
  <c r="G85" i="4"/>
  <c r="F85" i="4"/>
  <c r="C85" i="4"/>
  <c r="B85" i="4"/>
  <c r="G79" i="4"/>
  <c r="F79" i="4"/>
  <c r="C79" i="4"/>
  <c r="B79" i="4"/>
  <c r="G72" i="4"/>
  <c r="F72" i="4"/>
  <c r="C72" i="4"/>
  <c r="B72" i="4"/>
  <c r="G66" i="4"/>
  <c r="F66" i="4"/>
  <c r="C66" i="4"/>
  <c r="B66" i="4"/>
  <c r="G60" i="4"/>
  <c r="F60" i="4"/>
  <c r="C60" i="4"/>
  <c r="B60" i="4"/>
  <c r="G54" i="4"/>
  <c r="F54" i="4"/>
  <c r="C54" i="4"/>
  <c r="B54" i="4"/>
  <c r="G48" i="4"/>
  <c r="F48" i="4"/>
  <c r="C48" i="4"/>
  <c r="B48" i="4"/>
  <c r="G42" i="4"/>
  <c r="F42" i="4"/>
  <c r="C42" i="4"/>
  <c r="B42" i="4"/>
  <c r="D35" i="4"/>
  <c r="C35" i="4"/>
  <c r="B35" i="4"/>
  <c r="F29" i="4"/>
  <c r="E29" i="4"/>
  <c r="D29" i="4"/>
  <c r="C29" i="4"/>
  <c r="B29" i="4"/>
  <c r="G23" i="4"/>
  <c r="F23" i="4"/>
  <c r="E23" i="4"/>
  <c r="D23" i="4"/>
  <c r="C23" i="4"/>
  <c r="B23" i="4"/>
  <c r="E17" i="4"/>
  <c r="D17" i="4"/>
  <c r="C17" i="4"/>
  <c r="B17" i="4"/>
  <c r="E11" i="4"/>
  <c r="D11" i="4"/>
  <c r="C11" i="4"/>
  <c r="B11" i="4"/>
  <c r="C5" i="4"/>
  <c r="D5" i="4"/>
  <c r="E5" i="4"/>
  <c r="B5" i="4"/>
  <c r="E102" i="3"/>
  <c r="D102" i="3"/>
  <c r="C102" i="3"/>
  <c r="B102" i="3"/>
  <c r="E96" i="3"/>
  <c r="D96" i="3"/>
  <c r="C96" i="3"/>
  <c r="B96" i="3"/>
  <c r="E90" i="3"/>
  <c r="D90" i="3"/>
  <c r="C90" i="3"/>
  <c r="B90" i="3"/>
  <c r="E84" i="3"/>
  <c r="D84" i="3"/>
  <c r="C84" i="3"/>
  <c r="B84" i="3"/>
  <c r="E78" i="3"/>
  <c r="D78" i="3"/>
  <c r="C78" i="3"/>
  <c r="B78" i="3"/>
  <c r="E72" i="3"/>
  <c r="D72" i="3"/>
  <c r="C72" i="3"/>
  <c r="B72" i="3"/>
  <c r="E66" i="3"/>
  <c r="D66" i="3"/>
  <c r="C66" i="3"/>
  <c r="B66" i="3"/>
  <c r="E60" i="3"/>
  <c r="D60" i="3"/>
  <c r="C60" i="3"/>
  <c r="B60" i="3"/>
  <c r="E54" i="3"/>
  <c r="D54" i="3"/>
  <c r="C54" i="3"/>
  <c r="B54" i="3"/>
  <c r="E48" i="3"/>
  <c r="D48" i="3"/>
  <c r="C48" i="3"/>
  <c r="B48" i="3"/>
  <c r="H42" i="3"/>
  <c r="G42" i="3"/>
  <c r="D42" i="3"/>
  <c r="C42" i="3"/>
  <c r="B42" i="3"/>
  <c r="D35" i="3"/>
  <c r="C35" i="3"/>
  <c r="B35" i="3"/>
  <c r="E29" i="3"/>
  <c r="D29" i="3"/>
  <c r="C29" i="3"/>
  <c r="B29" i="3"/>
  <c r="C23" i="3"/>
  <c r="B23" i="3"/>
  <c r="G17" i="3"/>
  <c r="F17" i="3"/>
  <c r="E17" i="3"/>
  <c r="D17" i="3"/>
  <c r="C17" i="3"/>
  <c r="B17" i="3"/>
  <c r="D11" i="3"/>
  <c r="C11" i="3"/>
  <c r="B11" i="3"/>
  <c r="C5" i="3"/>
  <c r="D5" i="3"/>
  <c r="E5" i="3"/>
  <c r="F5" i="3"/>
  <c r="G5" i="3"/>
  <c r="B5" i="3"/>
  <c r="C5" i="2"/>
  <c r="D5" i="2"/>
  <c r="E5" i="2"/>
  <c r="F5" i="2"/>
  <c r="G5" i="2"/>
  <c r="D11" i="2"/>
  <c r="C11" i="2"/>
  <c r="C17" i="2"/>
  <c r="D17" i="2"/>
  <c r="E17" i="2"/>
  <c r="F17" i="2"/>
  <c r="G17" i="2"/>
  <c r="C23" i="2"/>
  <c r="C29" i="2"/>
  <c r="D29" i="2"/>
  <c r="E29" i="2"/>
  <c r="F29" i="2"/>
  <c r="C35" i="2"/>
  <c r="C43" i="2"/>
  <c r="D43" i="2"/>
  <c r="E43" i="2"/>
  <c r="C49" i="2"/>
  <c r="D49" i="2"/>
  <c r="E49" i="2"/>
  <c r="C55" i="2"/>
  <c r="D55" i="2"/>
  <c r="E55" i="2"/>
  <c r="C61" i="2"/>
  <c r="D61" i="2"/>
  <c r="E61" i="2"/>
  <c r="C68" i="2"/>
  <c r="D68" i="2"/>
  <c r="E68" i="2"/>
  <c r="C74" i="2"/>
  <c r="D74" i="2"/>
  <c r="E74" i="2"/>
  <c r="C80" i="2"/>
  <c r="D80" i="2"/>
  <c r="E80" i="2"/>
  <c r="C86" i="2"/>
  <c r="D86" i="2"/>
  <c r="E86" i="2"/>
  <c r="C92" i="2"/>
  <c r="D92" i="2"/>
  <c r="E92" i="2"/>
  <c r="C98" i="2"/>
  <c r="D98" i="2"/>
  <c r="E98" i="2"/>
  <c r="C104" i="2"/>
  <c r="D104" i="2"/>
  <c r="E104" i="2"/>
  <c r="C111" i="2"/>
  <c r="D111" i="2"/>
  <c r="E111" i="2"/>
  <c r="C117" i="2"/>
  <c r="D117" i="2"/>
  <c r="E117" i="2"/>
  <c r="C123" i="2"/>
  <c r="D123" i="2"/>
  <c r="E123" i="2"/>
  <c r="C129" i="2"/>
  <c r="D129" i="2"/>
  <c r="E129" i="2"/>
  <c r="C135" i="2"/>
  <c r="D135" i="2"/>
  <c r="E135" i="2"/>
  <c r="C141" i="2"/>
  <c r="D141" i="2"/>
  <c r="E141" i="2"/>
  <c r="C148" i="2"/>
  <c r="D148" i="2"/>
  <c r="E148" i="2"/>
  <c r="C154" i="2"/>
  <c r="D154" i="2"/>
  <c r="E154" i="2"/>
  <c r="C160" i="2"/>
  <c r="D160" i="2"/>
  <c r="E160" i="2"/>
  <c r="C167" i="2"/>
  <c r="D167" i="2"/>
  <c r="E167" i="2"/>
  <c r="C173" i="2"/>
  <c r="D173" i="2"/>
  <c r="E173" i="2"/>
  <c r="C179" i="2"/>
  <c r="D179" i="2"/>
  <c r="E179" i="2"/>
  <c r="C191" i="2"/>
  <c r="D191" i="2"/>
  <c r="E191" i="2"/>
  <c r="C197" i="2"/>
  <c r="D197" i="2"/>
  <c r="E197" i="2"/>
  <c r="C203" i="2"/>
  <c r="D203" i="2"/>
  <c r="E203" i="2"/>
  <c r="E210" i="2"/>
  <c r="C210" i="2"/>
  <c r="D210" i="2"/>
  <c r="C216" i="2"/>
  <c r="D216" i="2"/>
  <c r="E216" i="2"/>
  <c r="C222" i="2"/>
  <c r="D222" i="2"/>
  <c r="E222" i="2"/>
  <c r="C228" i="2"/>
  <c r="D228" i="2"/>
  <c r="E228" i="2"/>
  <c r="C235" i="2"/>
  <c r="D235" i="2"/>
  <c r="E235" i="2"/>
  <c r="C241" i="2"/>
  <c r="D241" i="2"/>
  <c r="E241" i="2"/>
  <c r="B241" i="2"/>
  <c r="B235" i="2"/>
  <c r="B228" i="2"/>
  <c r="B222" i="2"/>
  <c r="B216" i="2"/>
  <c r="B210" i="2"/>
  <c r="B203" i="2"/>
  <c r="B197" i="2"/>
  <c r="B191" i="2"/>
  <c r="B179" i="2"/>
  <c r="B173" i="2"/>
  <c r="B167" i="2"/>
  <c r="B160" i="2"/>
  <c r="B154" i="2"/>
  <c r="B148" i="2"/>
  <c r="B141" i="2"/>
  <c r="B135" i="2"/>
  <c r="B129" i="2"/>
  <c r="B123" i="2"/>
  <c r="B117" i="2"/>
  <c r="B111" i="2"/>
  <c r="B104" i="2"/>
  <c r="B98" i="2"/>
  <c r="B92" i="2"/>
  <c r="B86" i="2"/>
  <c r="B80" i="2"/>
  <c r="B74" i="2"/>
  <c r="B68" i="2"/>
  <c r="B61" i="2"/>
  <c r="B55" i="2"/>
  <c r="B49" i="2"/>
  <c r="B43" i="2"/>
  <c r="B35" i="2"/>
  <c r="B29" i="2"/>
  <c r="B23" i="2"/>
  <c r="B17" i="2"/>
  <c r="B11" i="2"/>
  <c r="B5" i="2"/>
  <c r="AM25" i="1" l="1"/>
  <c r="AC37" i="1"/>
  <c r="R16" i="11"/>
  <c r="O16" i="11"/>
  <c r="N16" i="11"/>
  <c r="M16" i="11"/>
  <c r="L16" i="11"/>
  <c r="K16" i="11"/>
  <c r="R10" i="11"/>
  <c r="N10" i="11"/>
  <c r="O10" i="11"/>
  <c r="M10" i="11"/>
  <c r="L10" i="11"/>
  <c r="K10" i="11"/>
  <c r="R4" i="11"/>
  <c r="P4" i="11"/>
  <c r="O4" i="11"/>
  <c r="N4" i="11"/>
  <c r="M4" i="11"/>
  <c r="L4" i="11"/>
  <c r="K4" i="11"/>
  <c r="AM27" i="1" l="1"/>
  <c r="S10" i="11"/>
  <c r="U10" i="11" s="1"/>
  <c r="R20" i="11"/>
  <c r="R252" i="2" s="1"/>
  <c r="S16" i="11"/>
  <c r="S4" i="11"/>
  <c r="U4" i="11" s="1"/>
  <c r="U16" i="11" l="1"/>
  <c r="S20" i="11"/>
  <c r="S252" i="2" s="1"/>
  <c r="U20" i="11" l="1"/>
  <c r="M10" i="1" s="1"/>
  <c r="P16" i="1"/>
  <c r="P13" i="1"/>
  <c r="P10" i="1"/>
  <c r="P7" i="1"/>
  <c r="P4" i="1"/>
  <c r="R65" i="5" l="1"/>
  <c r="N65" i="5"/>
  <c r="M65" i="5"/>
  <c r="L65" i="5"/>
  <c r="K65" i="5"/>
  <c r="R59" i="5"/>
  <c r="N59" i="5"/>
  <c r="M59" i="5"/>
  <c r="L59" i="5"/>
  <c r="K59" i="5"/>
  <c r="R53" i="5"/>
  <c r="N53" i="5"/>
  <c r="M53" i="5"/>
  <c r="L53" i="5"/>
  <c r="K53" i="5"/>
  <c r="S53" i="5" s="1"/>
  <c r="U53" i="5" s="1"/>
  <c r="R47" i="5"/>
  <c r="N47" i="5"/>
  <c r="M47" i="5"/>
  <c r="L47" i="5"/>
  <c r="K47" i="5"/>
  <c r="R41" i="5"/>
  <c r="N41" i="5"/>
  <c r="M41" i="5"/>
  <c r="L41" i="5"/>
  <c r="K41" i="5"/>
  <c r="S65" i="5" l="1"/>
  <c r="U65" i="5" s="1"/>
  <c r="S41" i="5"/>
  <c r="U41" i="5" s="1"/>
  <c r="S47" i="5"/>
  <c r="U47" i="5" s="1"/>
  <c r="S59" i="5"/>
  <c r="U59" i="5" s="1"/>
  <c r="T10" i="1"/>
  <c r="R10" i="1"/>
  <c r="T16" i="1" l="1"/>
  <c r="R16" i="1"/>
  <c r="T13" i="1"/>
  <c r="R13" i="1"/>
  <c r="T7" i="1" l="1"/>
  <c r="U7" i="1" s="1"/>
  <c r="U16" i="1"/>
  <c r="U13" i="1"/>
  <c r="U10" i="1"/>
  <c r="R7" i="1"/>
  <c r="T4" i="1"/>
  <c r="U4" i="1" s="1"/>
  <c r="R4" i="1"/>
  <c r="R78" i="9" l="1"/>
  <c r="M78" i="9"/>
  <c r="L78" i="9"/>
  <c r="K78" i="9"/>
  <c r="R71" i="9"/>
  <c r="P71" i="9"/>
  <c r="O71" i="9"/>
  <c r="N71" i="9"/>
  <c r="M71" i="9"/>
  <c r="L71" i="9"/>
  <c r="K71" i="9"/>
  <c r="R65" i="9"/>
  <c r="P65" i="9"/>
  <c r="O65" i="9"/>
  <c r="N65" i="9"/>
  <c r="M65" i="9"/>
  <c r="L65" i="9"/>
  <c r="K65" i="9"/>
  <c r="R59" i="9"/>
  <c r="P59" i="9"/>
  <c r="O59" i="9"/>
  <c r="N59" i="9"/>
  <c r="M59" i="9"/>
  <c r="L59" i="9"/>
  <c r="K59" i="9"/>
  <c r="R53" i="9"/>
  <c r="P53" i="9"/>
  <c r="O53" i="9"/>
  <c r="N53" i="9"/>
  <c r="M53" i="9"/>
  <c r="L53" i="9"/>
  <c r="K53" i="9"/>
  <c r="R47" i="9"/>
  <c r="M47" i="9"/>
  <c r="L47" i="9"/>
  <c r="K47" i="9"/>
  <c r="R41" i="9"/>
  <c r="M41" i="9"/>
  <c r="L41" i="9"/>
  <c r="K41" i="9"/>
  <c r="R34" i="9"/>
  <c r="O34" i="9"/>
  <c r="N34" i="9"/>
  <c r="M34" i="9"/>
  <c r="L34" i="9"/>
  <c r="K34" i="9"/>
  <c r="R28" i="9"/>
  <c r="N28" i="9"/>
  <c r="M28" i="9"/>
  <c r="L28" i="9"/>
  <c r="K28" i="9"/>
  <c r="R22" i="9"/>
  <c r="O22" i="9"/>
  <c r="N22" i="9"/>
  <c r="M22" i="9"/>
  <c r="L22" i="9"/>
  <c r="K22" i="9"/>
  <c r="R16" i="9"/>
  <c r="M16" i="9"/>
  <c r="L16" i="9"/>
  <c r="K16" i="9"/>
  <c r="R10" i="9"/>
  <c r="O10" i="9"/>
  <c r="N10" i="9"/>
  <c r="M10" i="9"/>
  <c r="L10" i="9"/>
  <c r="K10" i="9"/>
  <c r="R4" i="9"/>
  <c r="O4" i="9"/>
  <c r="N4" i="9"/>
  <c r="M4" i="9"/>
  <c r="L4" i="9"/>
  <c r="K4" i="9"/>
  <c r="N96" i="4"/>
  <c r="M96" i="4"/>
  <c r="S78" i="9" l="1"/>
  <c r="U78" i="9" s="1"/>
  <c r="R82" i="9"/>
  <c r="R251" i="2" s="1"/>
  <c r="S47" i="9"/>
  <c r="U47" i="9" s="1"/>
  <c r="S41" i="9"/>
  <c r="U41" i="9" s="1"/>
  <c r="S16" i="9"/>
  <c r="U16" i="9" s="1"/>
  <c r="S4" i="9"/>
  <c r="U4" i="9" s="1"/>
  <c r="S22" i="9"/>
  <c r="U22" i="9" s="1"/>
  <c r="S28" i="9"/>
  <c r="U28" i="9" s="1"/>
  <c r="S65" i="9"/>
  <c r="U65" i="9" s="1"/>
  <c r="S53" i="9"/>
  <c r="U53" i="9" s="1"/>
  <c r="S10" i="9"/>
  <c r="U10" i="9" s="1"/>
  <c r="S71" i="9"/>
  <c r="U71" i="9" s="1"/>
  <c r="S59" i="9"/>
  <c r="U59" i="9" s="1"/>
  <c r="S34" i="9"/>
  <c r="U34" i="9" s="1"/>
  <c r="K4" i="6"/>
  <c r="L4" i="6"/>
  <c r="M4" i="6"/>
  <c r="N4" i="6"/>
  <c r="O4" i="6"/>
  <c r="P4" i="6"/>
  <c r="R4" i="6"/>
  <c r="R259" i="6" s="1"/>
  <c r="S82" i="9" l="1"/>
  <c r="S4" i="6"/>
  <c r="S259" i="6" s="1"/>
  <c r="R34" i="2"/>
  <c r="L34" i="2"/>
  <c r="R28" i="2"/>
  <c r="O28" i="2"/>
  <c r="U4" i="6" l="1"/>
  <c r="U82" i="9"/>
  <c r="M9" i="1" s="1"/>
  <c r="S251" i="2"/>
  <c r="L133" i="4"/>
  <c r="K133" i="4"/>
  <c r="L127" i="4"/>
  <c r="K127" i="4"/>
  <c r="L115" i="4"/>
  <c r="K115" i="4"/>
  <c r="L102" i="4"/>
  <c r="K102" i="4"/>
  <c r="L96" i="4"/>
  <c r="K96" i="4"/>
  <c r="R121" i="4"/>
  <c r="N121" i="4"/>
  <c r="M121" i="4"/>
  <c r="L121" i="4"/>
  <c r="K121" i="4"/>
  <c r="R108" i="4"/>
  <c r="N108" i="4"/>
  <c r="M108" i="4"/>
  <c r="L108" i="4"/>
  <c r="K108" i="4"/>
  <c r="R90" i="4"/>
  <c r="N90" i="4"/>
  <c r="M90" i="4"/>
  <c r="L90" i="4"/>
  <c r="K90" i="4"/>
  <c r="R84" i="4"/>
  <c r="N84" i="4"/>
  <c r="M84" i="4"/>
  <c r="L84" i="4"/>
  <c r="K84" i="4"/>
  <c r="R78" i="4"/>
  <c r="N78" i="4"/>
  <c r="M78" i="4"/>
  <c r="L78" i="4"/>
  <c r="K78" i="4"/>
  <c r="R71" i="4"/>
  <c r="N71" i="4"/>
  <c r="M71" i="4"/>
  <c r="L71" i="4"/>
  <c r="K71" i="4"/>
  <c r="R65" i="4"/>
  <c r="N65" i="4"/>
  <c r="M65" i="4"/>
  <c r="L65" i="4"/>
  <c r="K65" i="4"/>
  <c r="R59" i="4"/>
  <c r="N59" i="4"/>
  <c r="M59" i="4"/>
  <c r="L59" i="4"/>
  <c r="K59" i="4"/>
  <c r="R53" i="4"/>
  <c r="N53" i="4"/>
  <c r="M53" i="4"/>
  <c r="L53" i="4"/>
  <c r="K53" i="4"/>
  <c r="R47" i="4"/>
  <c r="N47" i="4"/>
  <c r="M47" i="4"/>
  <c r="L47" i="4"/>
  <c r="K47" i="4"/>
  <c r="R41" i="4"/>
  <c r="N41" i="4"/>
  <c r="M41" i="4"/>
  <c r="L41" i="4"/>
  <c r="K41" i="4"/>
  <c r="R34" i="4"/>
  <c r="N34" i="4"/>
  <c r="M34" i="4"/>
  <c r="L34" i="4"/>
  <c r="K34" i="4"/>
  <c r="R28" i="4"/>
  <c r="O28" i="4"/>
  <c r="N28" i="4"/>
  <c r="M28" i="4"/>
  <c r="L28" i="4"/>
  <c r="K28" i="4"/>
  <c r="R22" i="4"/>
  <c r="O22" i="4"/>
  <c r="P22" i="4"/>
  <c r="S96" i="4" l="1"/>
  <c r="U96" i="4" s="1"/>
  <c r="S127" i="4"/>
  <c r="U127" i="4" s="1"/>
  <c r="S133" i="4"/>
  <c r="U133" i="4" s="1"/>
  <c r="S102" i="4"/>
  <c r="U102" i="4" s="1"/>
  <c r="S115" i="4"/>
  <c r="U115" i="4" s="1"/>
  <c r="S65" i="4"/>
  <c r="U65" i="4" s="1"/>
  <c r="S121" i="4"/>
  <c r="U121" i="4" s="1"/>
  <c r="S84" i="4"/>
  <c r="U84" i="4" s="1"/>
  <c r="S78" i="4"/>
  <c r="U78" i="4" s="1"/>
  <c r="S108" i="4"/>
  <c r="U108" i="4" s="1"/>
  <c r="S71" i="4"/>
  <c r="U71" i="4" s="1"/>
  <c r="S90" i="4"/>
  <c r="U90" i="4" s="1"/>
  <c r="S34" i="4"/>
  <c r="U34" i="4" s="1"/>
  <c r="S28" i="4"/>
  <c r="U28" i="4" s="1"/>
  <c r="S47" i="4"/>
  <c r="U47" i="4" s="1"/>
  <c r="S59" i="4"/>
  <c r="U59" i="4" s="1"/>
  <c r="S53" i="4"/>
  <c r="U53" i="4" s="1"/>
  <c r="S41" i="4"/>
  <c r="U41" i="4" s="1"/>
  <c r="R41" i="3"/>
  <c r="O41" i="3"/>
  <c r="N41" i="3"/>
  <c r="K47" i="3"/>
  <c r="L47" i="3"/>
  <c r="M47" i="3"/>
  <c r="N47" i="3"/>
  <c r="R47" i="3"/>
  <c r="K53" i="3"/>
  <c r="L53" i="3"/>
  <c r="M53" i="3"/>
  <c r="N53" i="3"/>
  <c r="R53" i="3"/>
  <c r="K59" i="3"/>
  <c r="L59" i="3"/>
  <c r="M59" i="3"/>
  <c r="N59" i="3"/>
  <c r="R59" i="3"/>
  <c r="R34" i="3"/>
  <c r="K34" i="3"/>
  <c r="L34" i="3"/>
  <c r="M34" i="3"/>
  <c r="K41" i="3"/>
  <c r="L41" i="3"/>
  <c r="M41" i="3"/>
  <c r="S41" i="3" l="1"/>
  <c r="U41" i="3" s="1"/>
  <c r="R42" i="3" s="1"/>
  <c r="S47" i="3"/>
  <c r="U47" i="3" s="1"/>
  <c r="S53" i="3"/>
  <c r="U53" i="3" s="1"/>
  <c r="S59" i="3"/>
  <c r="U59" i="3" s="1"/>
  <c r="S34" i="3"/>
  <c r="U34" i="3" s="1"/>
  <c r="K17" i="5"/>
  <c r="L17" i="5"/>
  <c r="M17" i="5"/>
  <c r="N17" i="5"/>
  <c r="O17" i="5"/>
  <c r="P17" i="5"/>
  <c r="R17" i="5"/>
  <c r="S17" i="5" l="1"/>
  <c r="U17" i="5" s="1"/>
  <c r="K10" i="4"/>
  <c r="L10" i="4"/>
  <c r="M10" i="4"/>
  <c r="N10" i="4"/>
  <c r="R10" i="4"/>
  <c r="S10" i="4" l="1"/>
  <c r="U10" i="4" s="1"/>
  <c r="R23" i="5"/>
  <c r="N23" i="5"/>
  <c r="M23" i="5"/>
  <c r="L23" i="5"/>
  <c r="K23" i="5"/>
  <c r="R35" i="5"/>
  <c r="P35" i="5"/>
  <c r="O35" i="5"/>
  <c r="N35" i="5"/>
  <c r="M35" i="5"/>
  <c r="L35" i="5"/>
  <c r="K35" i="5"/>
  <c r="R29" i="5"/>
  <c r="P29" i="5"/>
  <c r="O29" i="5"/>
  <c r="N29" i="5"/>
  <c r="M29" i="5"/>
  <c r="L29" i="5"/>
  <c r="K29" i="5"/>
  <c r="R11" i="5"/>
  <c r="P11" i="5"/>
  <c r="O11" i="5"/>
  <c r="N11" i="5"/>
  <c r="M11" i="5"/>
  <c r="L11" i="5"/>
  <c r="K11" i="5"/>
  <c r="R5" i="5"/>
  <c r="N5" i="5"/>
  <c r="M5" i="5"/>
  <c r="L5" i="5"/>
  <c r="K5" i="5"/>
  <c r="N22" i="4"/>
  <c r="M22" i="4"/>
  <c r="L22" i="4"/>
  <c r="K22" i="4"/>
  <c r="R16" i="4"/>
  <c r="N16" i="4"/>
  <c r="M16" i="4"/>
  <c r="L16" i="4"/>
  <c r="K16" i="4"/>
  <c r="R4" i="4"/>
  <c r="N4" i="4"/>
  <c r="M4" i="4"/>
  <c r="L4" i="4"/>
  <c r="K4" i="4"/>
  <c r="R101" i="3"/>
  <c r="N101" i="3"/>
  <c r="M101" i="3"/>
  <c r="L101" i="3"/>
  <c r="K101" i="3"/>
  <c r="R95" i="3"/>
  <c r="N95" i="3"/>
  <c r="M95" i="3"/>
  <c r="L95" i="3"/>
  <c r="K95" i="3"/>
  <c r="R89" i="3"/>
  <c r="N89" i="3"/>
  <c r="M89" i="3"/>
  <c r="L89" i="3"/>
  <c r="K89" i="3"/>
  <c r="R83" i="3"/>
  <c r="N83" i="3"/>
  <c r="M83" i="3"/>
  <c r="L83" i="3"/>
  <c r="K83" i="3"/>
  <c r="R77" i="3"/>
  <c r="N77" i="3"/>
  <c r="M77" i="3"/>
  <c r="L77" i="3"/>
  <c r="K77" i="3"/>
  <c r="R71" i="3"/>
  <c r="N71" i="3"/>
  <c r="M71" i="3"/>
  <c r="L71" i="3"/>
  <c r="K71" i="3"/>
  <c r="R65" i="3"/>
  <c r="N65" i="3"/>
  <c r="M65" i="3"/>
  <c r="L65" i="3"/>
  <c r="K65" i="3"/>
  <c r="R28" i="3"/>
  <c r="N28" i="3"/>
  <c r="M28" i="3"/>
  <c r="L28" i="3"/>
  <c r="K28" i="3"/>
  <c r="R22" i="3"/>
  <c r="L22" i="3"/>
  <c r="K22" i="3"/>
  <c r="R16" i="3"/>
  <c r="P16" i="3"/>
  <c r="O16" i="3"/>
  <c r="N16" i="3"/>
  <c r="M16" i="3"/>
  <c r="L16" i="3"/>
  <c r="K16" i="3"/>
  <c r="R10" i="3"/>
  <c r="M10" i="3"/>
  <c r="L10" i="3"/>
  <c r="K10" i="3"/>
  <c r="R4" i="3"/>
  <c r="P4" i="3"/>
  <c r="O4" i="3"/>
  <c r="N4" i="3"/>
  <c r="M4" i="3"/>
  <c r="L4" i="3"/>
  <c r="K4" i="3"/>
  <c r="R250" i="2" l="1"/>
  <c r="S11" i="5"/>
  <c r="U11" i="5" s="1"/>
  <c r="R249" i="2"/>
  <c r="S5" i="5"/>
  <c r="S23" i="5"/>
  <c r="U23" i="5" s="1"/>
  <c r="S35" i="5"/>
  <c r="U35" i="5" s="1"/>
  <c r="S29" i="5"/>
  <c r="U29" i="5" s="1"/>
  <c r="S16" i="4"/>
  <c r="U16" i="4" s="1"/>
  <c r="S4" i="4"/>
  <c r="U4" i="4" s="1"/>
  <c r="S22" i="4"/>
  <c r="U22" i="4" s="1"/>
  <c r="R105" i="3"/>
  <c r="R247" i="2" s="1"/>
  <c r="S101" i="3"/>
  <c r="U101" i="3" s="1"/>
  <c r="S65" i="3"/>
  <c r="U65" i="3" s="1"/>
  <c r="S22" i="3"/>
  <c r="U22" i="3" s="1"/>
  <c r="S89" i="3"/>
  <c r="U89" i="3" s="1"/>
  <c r="S71" i="3"/>
  <c r="U71" i="3" s="1"/>
  <c r="S10" i="3"/>
  <c r="U10" i="3" s="1"/>
  <c r="S28" i="3"/>
  <c r="U28" i="3" s="1"/>
  <c r="S16" i="3"/>
  <c r="U16" i="3" s="1"/>
  <c r="S95" i="3"/>
  <c r="U95" i="3" s="1"/>
  <c r="S77" i="3"/>
  <c r="U77" i="3" s="1"/>
  <c r="S83" i="3"/>
  <c r="U83" i="3" s="1"/>
  <c r="R138" i="4"/>
  <c r="R248" i="2" s="1"/>
  <c r="S4" i="3"/>
  <c r="U4" i="3" s="1"/>
  <c r="R240" i="2"/>
  <c r="N240" i="2"/>
  <c r="M240" i="2"/>
  <c r="L240" i="2"/>
  <c r="K240" i="2"/>
  <c r="R234" i="2"/>
  <c r="N234" i="2"/>
  <c r="M234" i="2"/>
  <c r="L234" i="2"/>
  <c r="K234" i="2"/>
  <c r="R227" i="2"/>
  <c r="N227" i="2"/>
  <c r="M227" i="2"/>
  <c r="L227" i="2"/>
  <c r="K227" i="2"/>
  <c r="R221" i="2"/>
  <c r="N221" i="2"/>
  <c r="M221" i="2"/>
  <c r="L221" i="2"/>
  <c r="K221" i="2"/>
  <c r="R215" i="2"/>
  <c r="N215" i="2"/>
  <c r="M215" i="2"/>
  <c r="L215" i="2"/>
  <c r="K215" i="2"/>
  <c r="R209" i="2"/>
  <c r="N209" i="2"/>
  <c r="M209" i="2"/>
  <c r="L209" i="2"/>
  <c r="K209" i="2"/>
  <c r="R202" i="2"/>
  <c r="N202" i="2"/>
  <c r="M202" i="2"/>
  <c r="L202" i="2"/>
  <c r="K202" i="2"/>
  <c r="R196" i="2"/>
  <c r="N196" i="2"/>
  <c r="M196" i="2"/>
  <c r="L196" i="2"/>
  <c r="K196" i="2"/>
  <c r="R190" i="2"/>
  <c r="N190" i="2"/>
  <c r="M190" i="2"/>
  <c r="L190" i="2"/>
  <c r="K190" i="2"/>
  <c r="R178" i="2"/>
  <c r="N178" i="2"/>
  <c r="M178" i="2"/>
  <c r="L178" i="2"/>
  <c r="K178" i="2"/>
  <c r="R172" i="2"/>
  <c r="N172" i="2"/>
  <c r="M172" i="2"/>
  <c r="L172" i="2"/>
  <c r="K172" i="2"/>
  <c r="R166" i="2"/>
  <c r="N166" i="2"/>
  <c r="M166" i="2"/>
  <c r="L166" i="2"/>
  <c r="K166" i="2"/>
  <c r="R159" i="2"/>
  <c r="N159" i="2"/>
  <c r="M159" i="2"/>
  <c r="L159" i="2"/>
  <c r="K159" i="2"/>
  <c r="R153" i="2"/>
  <c r="N153" i="2"/>
  <c r="M153" i="2"/>
  <c r="L153" i="2"/>
  <c r="K153" i="2"/>
  <c r="R147" i="2"/>
  <c r="N147" i="2"/>
  <c r="M147" i="2"/>
  <c r="L147" i="2"/>
  <c r="K147" i="2"/>
  <c r="R140" i="2"/>
  <c r="N140" i="2"/>
  <c r="M140" i="2"/>
  <c r="L140" i="2"/>
  <c r="K140" i="2"/>
  <c r="R134" i="2"/>
  <c r="N134" i="2"/>
  <c r="M134" i="2"/>
  <c r="L134" i="2"/>
  <c r="K134" i="2"/>
  <c r="R128" i="2"/>
  <c r="N128" i="2"/>
  <c r="M128" i="2"/>
  <c r="L128" i="2"/>
  <c r="K128" i="2"/>
  <c r="R122" i="2"/>
  <c r="N122" i="2"/>
  <c r="M122" i="2"/>
  <c r="L122" i="2"/>
  <c r="K122" i="2"/>
  <c r="R116" i="2"/>
  <c r="N116" i="2"/>
  <c r="M116" i="2"/>
  <c r="L116" i="2"/>
  <c r="K116" i="2"/>
  <c r="R110" i="2"/>
  <c r="N110" i="2"/>
  <c r="M110" i="2"/>
  <c r="L110" i="2"/>
  <c r="K110" i="2"/>
  <c r="R103" i="2"/>
  <c r="N103" i="2"/>
  <c r="M103" i="2"/>
  <c r="L103" i="2"/>
  <c r="K103" i="2"/>
  <c r="R97" i="2"/>
  <c r="N97" i="2"/>
  <c r="M97" i="2"/>
  <c r="L97" i="2"/>
  <c r="K97" i="2"/>
  <c r="R91" i="2"/>
  <c r="N91" i="2"/>
  <c r="M91" i="2"/>
  <c r="L91" i="2"/>
  <c r="K91" i="2"/>
  <c r="R85" i="2"/>
  <c r="N85" i="2"/>
  <c r="M85" i="2"/>
  <c r="L85" i="2"/>
  <c r="K85" i="2"/>
  <c r="R79" i="2"/>
  <c r="N79" i="2"/>
  <c r="M79" i="2"/>
  <c r="L79" i="2"/>
  <c r="K79" i="2"/>
  <c r="R73" i="2"/>
  <c r="N73" i="2"/>
  <c r="M73" i="2"/>
  <c r="L73" i="2"/>
  <c r="K73" i="2"/>
  <c r="R67" i="2"/>
  <c r="N67" i="2"/>
  <c r="M67" i="2"/>
  <c r="L67" i="2"/>
  <c r="K67" i="2"/>
  <c r="R60" i="2"/>
  <c r="N60" i="2"/>
  <c r="M60" i="2"/>
  <c r="L60" i="2"/>
  <c r="K60" i="2"/>
  <c r="R54" i="2"/>
  <c r="N54" i="2"/>
  <c r="M54" i="2"/>
  <c r="L54" i="2"/>
  <c r="K54" i="2"/>
  <c r="R48" i="2"/>
  <c r="N48" i="2"/>
  <c r="M48" i="2"/>
  <c r="L48" i="2"/>
  <c r="K48" i="2"/>
  <c r="R42" i="2"/>
  <c r="L42" i="2"/>
  <c r="M42" i="2"/>
  <c r="N42" i="2"/>
  <c r="K42" i="2"/>
  <c r="K34" i="2"/>
  <c r="K28" i="2"/>
  <c r="L28" i="2"/>
  <c r="M28" i="2"/>
  <c r="N28" i="2"/>
  <c r="R22" i="2"/>
  <c r="L22" i="2"/>
  <c r="K22" i="2"/>
  <c r="R16" i="2"/>
  <c r="L16" i="2"/>
  <c r="M16" i="2"/>
  <c r="N16" i="2"/>
  <c r="O16" i="2"/>
  <c r="P16" i="2"/>
  <c r="K16" i="2"/>
  <c r="R10" i="2"/>
  <c r="L10" i="2"/>
  <c r="M10" i="2"/>
  <c r="K10" i="2"/>
  <c r="R4" i="2"/>
  <c r="L4" i="2"/>
  <c r="M4" i="2"/>
  <c r="N4" i="2"/>
  <c r="O4" i="2"/>
  <c r="P4" i="2"/>
  <c r="K4" i="2"/>
  <c r="U10" i="6" l="1"/>
  <c r="U259" i="6"/>
  <c r="M7" i="1" s="1"/>
  <c r="R245" i="2"/>
  <c r="U5" i="5"/>
  <c r="U148" i="5"/>
  <c r="S159" i="2"/>
  <c r="U159" i="2" s="1"/>
  <c r="S22" i="2"/>
  <c r="U22" i="2" s="1"/>
  <c r="S122" i="2"/>
  <c r="U122" i="2" s="1"/>
  <c r="S54" i="2"/>
  <c r="U54" i="2" s="1"/>
  <c r="S85" i="2"/>
  <c r="U85" i="2" s="1"/>
  <c r="S73" i="2"/>
  <c r="U73" i="2" s="1"/>
  <c r="S91" i="2"/>
  <c r="U91" i="2" s="1"/>
  <c r="S196" i="2"/>
  <c r="U196" i="2" s="1"/>
  <c r="S103" i="2"/>
  <c r="U103" i="2" s="1"/>
  <c r="S153" i="2"/>
  <c r="U153" i="2" s="1"/>
  <c r="S79" i="2"/>
  <c r="U79" i="2" s="1"/>
  <c r="S67" i="2"/>
  <c r="U67" i="2" s="1"/>
  <c r="S134" i="2"/>
  <c r="U134" i="2" s="1"/>
  <c r="S190" i="2"/>
  <c r="U190" i="2" s="1"/>
  <c r="S97" i="2"/>
  <c r="U97" i="2" s="1"/>
  <c r="S202" i="2"/>
  <c r="U202" i="2" s="1"/>
  <c r="S110" i="2"/>
  <c r="U110" i="2" s="1"/>
  <c r="S178" i="2"/>
  <c r="U178" i="2" s="1"/>
  <c r="S10" i="2"/>
  <c r="U10" i="2" s="1"/>
  <c r="S116" i="2"/>
  <c r="U116" i="2" s="1"/>
  <c r="S166" i="2"/>
  <c r="U166" i="2" s="1"/>
  <c r="S172" i="2"/>
  <c r="U172" i="2" s="1"/>
  <c r="S28" i="2"/>
  <c r="S147" i="2"/>
  <c r="U147" i="2" s="1"/>
  <c r="S209" i="2"/>
  <c r="U209" i="2" s="1"/>
  <c r="S221" i="2"/>
  <c r="U221" i="2" s="1"/>
  <c r="S34" i="2"/>
  <c r="U34" i="2" s="1"/>
  <c r="S48" i="2"/>
  <c r="U48" i="2" s="1"/>
  <c r="S60" i="2"/>
  <c r="U60" i="2" s="1"/>
  <c r="S128" i="2"/>
  <c r="U128" i="2" s="1"/>
  <c r="S4" i="2"/>
  <c r="U4" i="2" s="1"/>
  <c r="S215" i="2"/>
  <c r="U215" i="2" s="1"/>
  <c r="S140" i="2"/>
  <c r="U140" i="2" s="1"/>
  <c r="S138" i="4"/>
  <c r="U138" i="4" s="1"/>
  <c r="M6" i="1" s="1"/>
  <c r="S105" i="3"/>
  <c r="U105" i="3" s="1"/>
  <c r="S240" i="2"/>
  <c r="U240" i="2" s="1"/>
  <c r="S227" i="2"/>
  <c r="U227" i="2" s="1"/>
  <c r="S234" i="2"/>
  <c r="U234" i="2" s="1"/>
  <c r="S42" i="2"/>
  <c r="U42" i="2" s="1"/>
  <c r="S16" i="2"/>
  <c r="U16" i="2" s="1"/>
  <c r="W23" i="2" l="1"/>
  <c r="AK33" i="1" s="1"/>
  <c r="U28" i="2"/>
  <c r="W25" i="2"/>
  <c r="AN33" i="1" s="1"/>
  <c r="S245" i="2"/>
  <c r="AM26" i="1" s="1"/>
  <c r="AO26" i="1" s="1"/>
  <c r="S250" i="2"/>
  <c r="S249" i="2"/>
  <c r="M8" i="1"/>
  <c r="S248" i="2"/>
  <c r="M5" i="1"/>
  <c r="S247" i="2"/>
  <c r="U255" i="2" l="1"/>
  <c r="M3" i="1" s="1"/>
  <c r="U245" i="2"/>
  <c r="M4" i="1" s="1"/>
</calcChain>
</file>

<file path=xl/comments1.xml><?xml version="1.0" encoding="utf-8"?>
<comments xmlns="http://schemas.openxmlformats.org/spreadsheetml/2006/main">
  <authors>
    <author>Colin Lloyd</author>
    <author>Colin</author>
    <author>Russ</author>
  </authors>
  <commentList>
    <comment ref="AV1" authorId="0">
      <text>
        <r>
          <rPr>
            <b/>
            <sz val="9"/>
            <color indexed="81"/>
            <rFont val="Tahoma"/>
            <family val="2"/>
          </rPr>
          <t>Colin Lloyd:</t>
        </r>
        <r>
          <rPr>
            <sz val="9"/>
            <color indexed="81"/>
            <rFont val="Tahoma"/>
            <family val="2"/>
          </rPr>
          <t xml:space="preserve">
E1 and C1 calculated from enlistment date</t>
        </r>
      </text>
    </comment>
    <comment ref="AV2" authorId="0">
      <text>
        <r>
          <rPr>
            <b/>
            <sz val="9"/>
            <color indexed="81"/>
            <rFont val="Tahoma"/>
            <family val="2"/>
          </rPr>
          <t>Colin Lloyd:</t>
        </r>
        <r>
          <rPr>
            <sz val="9"/>
            <color indexed="81"/>
            <rFont val="Tahoma"/>
            <family val="2"/>
          </rPr>
          <t xml:space="preserve">
TIG normal calculated from date of promotion</t>
        </r>
      </text>
    </comment>
    <comment ref="AW26" authorId="1">
      <text>
        <r>
          <rPr>
            <b/>
            <sz val="9"/>
            <color indexed="81"/>
            <rFont val="Tahoma"/>
            <family val="2"/>
          </rPr>
          <t>Colin:</t>
        </r>
        <r>
          <rPr>
            <sz val="9"/>
            <color indexed="81"/>
            <rFont val="Tahoma"/>
            <family val="2"/>
          </rPr>
          <t xml:space="preserve">
To calculate eligibility for the green.
</t>
        </r>
      </text>
    </comment>
    <comment ref="O74" authorId="2">
      <text>
        <r>
          <rPr>
            <b/>
            <sz val="9"/>
            <color indexed="81"/>
            <rFont val="Tahoma"/>
            <family val="2"/>
          </rPr>
          <t>Russ:</t>
        </r>
        <r>
          <rPr>
            <sz val="9"/>
            <color indexed="81"/>
            <rFont val="Tahoma"/>
            <family val="2"/>
          </rPr>
          <t xml:space="preserve">
Password for each sheets protection is TRMN.  Do not remove protection if you do not know what you are doing, or you will break the formuals!</t>
        </r>
      </text>
    </comment>
  </commentList>
</comments>
</file>

<file path=xl/sharedStrings.xml><?xml version="1.0" encoding="utf-8"?>
<sst xmlns="http://schemas.openxmlformats.org/spreadsheetml/2006/main" count="2477" uniqueCount="1210">
  <si>
    <t>PERSONAL DETAILS</t>
  </si>
  <si>
    <t>NAME</t>
  </si>
  <si>
    <t>E-1</t>
  </si>
  <si>
    <t>E-2</t>
  </si>
  <si>
    <t>E-3</t>
  </si>
  <si>
    <t>E-4</t>
  </si>
  <si>
    <t>E-5</t>
  </si>
  <si>
    <t>CHAPTER</t>
  </si>
  <si>
    <t>E-6</t>
  </si>
  <si>
    <t>E-7</t>
  </si>
  <si>
    <t>E-8</t>
  </si>
  <si>
    <t>E-9</t>
  </si>
  <si>
    <t>E-10</t>
  </si>
  <si>
    <t>RANK</t>
  </si>
  <si>
    <t>N/A</t>
  </si>
  <si>
    <t>DATE OF CURRENT PROMOTION</t>
  </si>
  <si>
    <t>W-1</t>
  </si>
  <si>
    <t>W-2</t>
  </si>
  <si>
    <t>W-3</t>
  </si>
  <si>
    <t>W-4</t>
  </si>
  <si>
    <t>W-5</t>
  </si>
  <si>
    <t>O-1</t>
  </si>
  <si>
    <t>O-2</t>
  </si>
  <si>
    <t>O-3</t>
  </si>
  <si>
    <t>O-4</t>
  </si>
  <si>
    <t>O-5</t>
  </si>
  <si>
    <t>TRAINING SUMMARY</t>
  </si>
  <si>
    <t>Highest Complete</t>
  </si>
  <si>
    <t>Date Complete</t>
  </si>
  <si>
    <t>Score</t>
  </si>
  <si>
    <t>Distinction</t>
  </si>
  <si>
    <t>Promotion</t>
  </si>
  <si>
    <t>Effective Date</t>
  </si>
  <si>
    <t>Qualifications</t>
  </si>
  <si>
    <t>WAR COLLEGE RMN</t>
  </si>
  <si>
    <t>ADVANCED TACTICAL COURSE</t>
  </si>
  <si>
    <t>Date Awarded</t>
  </si>
  <si>
    <t>ENLISTED ACADEMY RMMC</t>
  </si>
  <si>
    <t>WARRANT ACADEMY RMMC</t>
  </si>
  <si>
    <t>OFFICER ACADEMY RMMC</t>
  </si>
  <si>
    <t>WAR COLLEGE RMMC</t>
  </si>
  <si>
    <t xml:space="preserve">PERSONNELMAN  </t>
  </si>
  <si>
    <t>Assignment #</t>
  </si>
  <si>
    <t>RMN-0001</t>
  </si>
  <si>
    <t>RMN-0002</t>
  </si>
  <si>
    <t>RMN-0003</t>
  </si>
  <si>
    <t>RMN-0004</t>
  </si>
  <si>
    <t>RMN-0005</t>
  </si>
  <si>
    <t>RMN-0006</t>
  </si>
  <si>
    <t>SRN-01A</t>
  </si>
  <si>
    <t>SRN-01C</t>
  </si>
  <si>
    <t>SRN-01W</t>
  </si>
  <si>
    <t>SRN-01D</t>
  </si>
  <si>
    <t>NAVY COUNSELOR</t>
  </si>
  <si>
    <t>RMN-0011</t>
  </si>
  <si>
    <t>RMN-0012</t>
  </si>
  <si>
    <t>RMN-0013</t>
  </si>
  <si>
    <t>SRN-02A</t>
  </si>
  <si>
    <t>SRN-02C</t>
  </si>
  <si>
    <t>SRN-02W</t>
  </si>
  <si>
    <t>SRN-02D</t>
  </si>
  <si>
    <t>STEWARD</t>
  </si>
  <si>
    <t>RMN-0101</t>
  </si>
  <si>
    <t>RMN-0102</t>
  </si>
  <si>
    <t>RMN-0103</t>
  </si>
  <si>
    <t>RMN-0104</t>
  </si>
  <si>
    <t>RMN-0105</t>
  </si>
  <si>
    <t>RMN-0106</t>
  </si>
  <si>
    <t>SRN-03A</t>
  </si>
  <si>
    <t>SRN-03C</t>
  </si>
  <si>
    <t>SRN-03W</t>
  </si>
  <si>
    <t>SRN-03D</t>
  </si>
  <si>
    <t>YEOMAN</t>
  </si>
  <si>
    <t>RMN-0113</t>
  </si>
  <si>
    <t>RMN-0115</t>
  </si>
  <si>
    <t>SRN-04A</t>
  </si>
  <si>
    <t>SRN-04C</t>
  </si>
  <si>
    <t>SRN-04W</t>
  </si>
  <si>
    <t>SRN-04D</t>
  </si>
  <si>
    <t>COXSWAIN</t>
  </si>
  <si>
    <t>RMN-1001</t>
  </si>
  <si>
    <t>RMN-1002</t>
  </si>
  <si>
    <t>RMN-1003</t>
  </si>
  <si>
    <t>RMN-1004</t>
  </si>
  <si>
    <t>SRN-05A</t>
  </si>
  <si>
    <t>SRN-05C</t>
  </si>
  <si>
    <t>SRN-05W</t>
  </si>
  <si>
    <t>SRN-05D</t>
  </si>
  <si>
    <t>HELMSMAN</t>
  </si>
  <si>
    <t>RMN-1005</t>
  </si>
  <si>
    <t>SRN-06A</t>
  </si>
  <si>
    <t>SRN-06C</t>
  </si>
  <si>
    <t>SRN-06W</t>
  </si>
  <si>
    <t>SRN-06D</t>
  </si>
  <si>
    <t>PLOTTING SPECIALIST</t>
  </si>
  <si>
    <t>SRN-07A</t>
  </si>
  <si>
    <t>SRN-07C</t>
  </si>
  <si>
    <t>SRN-07W</t>
  </si>
  <si>
    <t>SRN-07D</t>
  </si>
  <si>
    <t>FIRE CONTROL TECHNICIAN</t>
  </si>
  <si>
    <t>SRN-08A</t>
  </si>
  <si>
    <t>SRN-08C</t>
  </si>
  <si>
    <t>SRN-08W</t>
  </si>
  <si>
    <t>SRN-08D</t>
  </si>
  <si>
    <t>ELECTRONIC WARFARE</t>
  </si>
  <si>
    <t>SRN-09A</t>
  </si>
  <si>
    <t>SRN-09C</t>
  </si>
  <si>
    <t>SRN-09W</t>
  </si>
  <si>
    <t>SRN-09D</t>
  </si>
  <si>
    <t>TRACKING SPECIALIST</t>
  </si>
  <si>
    <t>SRN-10A</t>
  </si>
  <si>
    <t>SRN-10C</t>
  </si>
  <si>
    <t>SRN-10W</t>
  </si>
  <si>
    <t>SRN-10D</t>
  </si>
  <si>
    <t>DATA SYSTEMS TECHNICIAN</t>
  </si>
  <si>
    <t>SRN-11A</t>
  </si>
  <si>
    <t>SRN-11C</t>
  </si>
  <si>
    <t>SRN-11W</t>
  </si>
  <si>
    <t>SRN-11D</t>
  </si>
  <si>
    <t>ELECTRONICS TECHNICIAN</t>
  </si>
  <si>
    <t>SRN-12A</t>
  </si>
  <si>
    <t>SRN-12C</t>
  </si>
  <si>
    <t>SRN-12W</t>
  </si>
  <si>
    <t>SRN-13D</t>
  </si>
  <si>
    <t>COMMUNICATIONS TECHNICIAN</t>
  </si>
  <si>
    <t>SRN-13A</t>
  </si>
  <si>
    <t>SRN-13C</t>
  </si>
  <si>
    <t>SRN-13W</t>
  </si>
  <si>
    <t>IMPELLER TECHNICIAN</t>
  </si>
  <si>
    <t>SRN-14A</t>
  </si>
  <si>
    <t>SRN-14C</t>
  </si>
  <si>
    <t>SRN-14W</t>
  </si>
  <si>
    <t>SRN-14D</t>
  </si>
  <si>
    <t>POWER TECHNICIAN</t>
  </si>
  <si>
    <t>SRN-15A</t>
  </si>
  <si>
    <t>SRN-15C</t>
  </si>
  <si>
    <t>SRN-15W</t>
  </si>
  <si>
    <t>SRN-15D</t>
  </si>
  <si>
    <t>GRAVITICS TECHNICIAN</t>
  </si>
  <si>
    <t>SRN-16A</t>
  </si>
  <si>
    <t>SRN-16C</t>
  </si>
  <si>
    <t>SRN-16W</t>
  </si>
  <si>
    <t>SRN-16D</t>
  </si>
  <si>
    <t>ENVIRONMENTAL TECHNICIAN</t>
  </si>
  <si>
    <t>SRN-17A</t>
  </si>
  <si>
    <t>SRN-17C</t>
  </si>
  <si>
    <t>SRN-17W</t>
  </si>
  <si>
    <t>SRN-17D</t>
  </si>
  <si>
    <t>HYDROPONICS TECHNICIAN</t>
  </si>
  <si>
    <t>SRN-18A</t>
  </si>
  <si>
    <t>SRN-18C</t>
  </si>
  <si>
    <t>SRN-18W</t>
  </si>
  <si>
    <t>SRN-18D</t>
  </si>
  <si>
    <t>DAMAGE CONTROL TECH</t>
  </si>
  <si>
    <t>SRN-19A</t>
  </si>
  <si>
    <t>SRN-19C</t>
  </si>
  <si>
    <t>SRN-19W</t>
  </si>
  <si>
    <t>SRN-19D</t>
  </si>
  <si>
    <t>STOREKEEPER</t>
  </si>
  <si>
    <t>SRN-20A</t>
  </si>
  <si>
    <t>SRN-20C</t>
  </si>
  <si>
    <t>SRN-20W</t>
  </si>
  <si>
    <t>SRN-20D</t>
  </si>
  <si>
    <t>DISBURSING CLERK</t>
  </si>
  <si>
    <t>SRN-21A</t>
  </si>
  <si>
    <t>SRN-21C</t>
  </si>
  <si>
    <t>SRN-21W</t>
  </si>
  <si>
    <t>SRN-21D</t>
  </si>
  <si>
    <t>SHIP'S SERVICEMAN</t>
  </si>
  <si>
    <t>SRN-22A</t>
  </si>
  <si>
    <t>SRN-22C</t>
  </si>
  <si>
    <t>SRN-22W</t>
  </si>
  <si>
    <t>SRN-22D</t>
  </si>
  <si>
    <t>CORPSMAN</t>
  </si>
  <si>
    <t>SRN-23A</t>
  </si>
  <si>
    <t>SRN-23C</t>
  </si>
  <si>
    <t>SRN-23W</t>
  </si>
  <si>
    <t>SRN-23D</t>
  </si>
  <si>
    <t>SICK BERTH ATTENDANT</t>
  </si>
  <si>
    <t>SRN-24A</t>
  </si>
  <si>
    <t>SRN-24C</t>
  </si>
  <si>
    <t>SRN-24W</t>
  </si>
  <si>
    <t>SRN-24D</t>
  </si>
  <si>
    <t>OPERATIONS SPECIALIST</t>
  </si>
  <si>
    <t>SRN-25A</t>
  </si>
  <si>
    <t>SRN-25C</t>
  </si>
  <si>
    <t>SRN-25W</t>
  </si>
  <si>
    <t>SRN-25D</t>
  </si>
  <si>
    <t>INTELLIGENCE SPECIALIST</t>
  </si>
  <si>
    <t>SRN-26A</t>
  </si>
  <si>
    <t>SRN-26C</t>
  </si>
  <si>
    <t>SRN-26W</t>
  </si>
  <si>
    <t>SRN-26D</t>
  </si>
  <si>
    <t>MISSILE TECHNICIAN</t>
  </si>
  <si>
    <t>SRN-27A</t>
  </si>
  <si>
    <t>SRN-27C</t>
  </si>
  <si>
    <t>SRN-27W</t>
  </si>
  <si>
    <t>SRN-27D</t>
  </si>
  <si>
    <t>BEAM WEAPONS TECHNICIAN</t>
  </si>
  <si>
    <t>SRN-28A</t>
  </si>
  <si>
    <t>SRN-28C</t>
  </si>
  <si>
    <t>SRN-28W</t>
  </si>
  <si>
    <t>SRN-28D</t>
  </si>
  <si>
    <t>GUNNER</t>
  </si>
  <si>
    <t>SRN-29A</t>
  </si>
  <si>
    <t>SRN-29C</t>
  </si>
  <si>
    <t>SRN-29W</t>
  </si>
  <si>
    <t>SRN-29D</t>
  </si>
  <si>
    <t>BOATSWAIN</t>
  </si>
  <si>
    <t>SRN-30A</t>
  </si>
  <si>
    <t>SRN-30C</t>
  </si>
  <si>
    <t>SRN-30W</t>
  </si>
  <si>
    <t>SRN-30D</t>
  </si>
  <si>
    <t>MASTER-AT-ARMS</t>
  </si>
  <si>
    <t>SRN-31A</t>
  </si>
  <si>
    <t>SRN-31C</t>
  </si>
  <si>
    <t>SRN-31W</t>
  </si>
  <si>
    <t>SRN-31D</t>
  </si>
  <si>
    <t>SENSOR TECHNICIAN</t>
  </si>
  <si>
    <t>SRN-32A</t>
  </si>
  <si>
    <t>SRN-32C</t>
  </si>
  <si>
    <t>SRN-32W</t>
  </si>
  <si>
    <t>SRN-32D</t>
  </si>
  <si>
    <t>ARMORER</t>
  </si>
  <si>
    <t>RMMC-0001</t>
  </si>
  <si>
    <t>RMMC-0002</t>
  </si>
  <si>
    <t>RMMC-0003</t>
  </si>
  <si>
    <t>RMMC-0004</t>
  </si>
  <si>
    <t>RMMC-0005</t>
  </si>
  <si>
    <t>RMMC-0006</t>
  </si>
  <si>
    <t>SRMC-01A</t>
  </si>
  <si>
    <t>SRMC-01C</t>
  </si>
  <si>
    <t>SRMC-01W</t>
  </si>
  <si>
    <t>SRMC-01D</t>
  </si>
  <si>
    <t>MARINE POLICE</t>
  </si>
  <si>
    <t>RMMC-0011</t>
  </si>
  <si>
    <t>RMMC-0012</t>
  </si>
  <si>
    <t>RMMC-0013</t>
  </si>
  <si>
    <t>SRMC-02A</t>
  </si>
  <si>
    <t>SRMC-02C</t>
  </si>
  <si>
    <t>SRMC-02W</t>
  </si>
  <si>
    <t>SRMC-02D</t>
  </si>
  <si>
    <t>MISSLE CREW</t>
  </si>
  <si>
    <t>RMMC-0101</t>
  </si>
  <si>
    <t>RMMC-0102</t>
  </si>
  <si>
    <t>RMMC-0103</t>
  </si>
  <si>
    <t>RMMC-0104</t>
  </si>
  <si>
    <t>RMMC-0105</t>
  </si>
  <si>
    <t>RMMC-0106</t>
  </si>
  <si>
    <t>SRMC-03A</t>
  </si>
  <si>
    <t>SRMC-03C</t>
  </si>
  <si>
    <t>SRMC-03W</t>
  </si>
  <si>
    <t>LASER/GRASER CREW</t>
  </si>
  <si>
    <t>RMMC-0113</t>
  </si>
  <si>
    <t>RMMC-0115</t>
  </si>
  <si>
    <t>SRMC-04A</t>
  </si>
  <si>
    <t>SRMC-04C</t>
  </si>
  <si>
    <t>SRMC-04W</t>
  </si>
  <si>
    <t>SRMC-04D</t>
  </si>
  <si>
    <t>ASSAULT MARINE</t>
  </si>
  <si>
    <t>RMMC-1002</t>
  </si>
  <si>
    <t>RMMC-1003</t>
  </si>
  <si>
    <t>RMMC-1004</t>
  </si>
  <si>
    <t>SRMC-05A</t>
  </si>
  <si>
    <t>SRMC-05C</t>
  </si>
  <si>
    <t>SRMC-05W</t>
  </si>
  <si>
    <t>SRMC-05D</t>
  </si>
  <si>
    <t>RECON MARINE</t>
  </si>
  <si>
    <t>SRMC-06A</t>
  </si>
  <si>
    <t>SRMC-06C</t>
  </si>
  <si>
    <t>SRMC-06W</t>
  </si>
  <si>
    <t>SRMC-06D</t>
  </si>
  <si>
    <t>RIFLEMAN/GRENADIER</t>
  </si>
  <si>
    <t>SRMC-07A</t>
  </si>
  <si>
    <t>SRMC-07C</t>
  </si>
  <si>
    <t>SRMC-07W</t>
  </si>
  <si>
    <t>SRMC-07D</t>
  </si>
  <si>
    <t>HEAVY WEAPONS MARINE</t>
  </si>
  <si>
    <t>SRMC-08A</t>
  </si>
  <si>
    <t>SRMC-08C</t>
  </si>
  <si>
    <t>SRMC-08W</t>
  </si>
  <si>
    <t>SRMC-08D</t>
  </si>
  <si>
    <t>ADMIN SPECIALIST</t>
  </si>
  <si>
    <t>SRMC-09A</t>
  </si>
  <si>
    <t>SRMC-09C</t>
  </si>
  <si>
    <t>SRMC-09W</t>
  </si>
  <si>
    <t>SRMC-09D</t>
  </si>
  <si>
    <t>EMBASSY GUARD</t>
  </si>
  <si>
    <t>SRMC-10A</t>
  </si>
  <si>
    <t>SRMC-10C</t>
  </si>
  <si>
    <t>SRMC-10W</t>
  </si>
  <si>
    <t>SRMC-10D</t>
  </si>
  <si>
    <t>DATE OF ENLISTMENT</t>
  </si>
  <si>
    <t>CURRENT RANK</t>
  </si>
  <si>
    <t>tRMN MEMBERSHIP NUMBER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</si>
  <si>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</si>
  <si>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</si>
  <si>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</si>
  <si>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</si>
  <si>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</si>
  <si>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</si>
  <si>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</si>
  <si>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</si>
  <si>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</si>
  <si>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</si>
  <si>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</si>
  <si>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</si>
  <si>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</si>
  <si>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</si>
  <si>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</si>
  <si>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</si>
  <si>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</si>
  <si>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</si>
  <si>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</si>
  <si>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</si>
  <si>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RANK EQUIVALENCIES BY SERVICE</t>
  </si>
  <si>
    <t>RMN</t>
  </si>
  <si>
    <t>RMMC/RMA</t>
  </si>
  <si>
    <t>GSN</t>
  </si>
  <si>
    <t>Diplomatic Corps</t>
  </si>
  <si>
    <t>Intelligence Corps</t>
  </si>
  <si>
    <t>RM Merchant Marine</t>
  </si>
  <si>
    <t>RM Astro Control Service</t>
  </si>
  <si>
    <t>E-1/C-1</t>
  </si>
  <si>
    <t>E-2/C-2</t>
  </si>
  <si>
    <t>E-3/C-3</t>
  </si>
  <si>
    <t>Administrator</t>
  </si>
  <si>
    <t>Consular Staff</t>
  </si>
  <si>
    <t>Consular Agent</t>
  </si>
  <si>
    <t>Embassy Staff</t>
  </si>
  <si>
    <t>Section Chief</t>
  </si>
  <si>
    <t>Consular Attache</t>
  </si>
  <si>
    <t>Vice-Consul</t>
  </si>
  <si>
    <t>Special Envoy</t>
  </si>
  <si>
    <t>Consul</t>
  </si>
  <si>
    <t>Embassy Attache</t>
  </si>
  <si>
    <t>Embassy Senior Attache</t>
  </si>
  <si>
    <t>Consul General</t>
  </si>
  <si>
    <t>Minister Resident</t>
  </si>
  <si>
    <t>Envoy Extraordinary and Plenipotentiary</t>
  </si>
  <si>
    <t>Charge d'Affairs</t>
  </si>
  <si>
    <t>Ambassador Extraordinary and Plenipotentiary</t>
  </si>
  <si>
    <t>Foreign Minister</t>
  </si>
  <si>
    <t>Probationary Special Agent</t>
  </si>
  <si>
    <t>Special Agent</t>
  </si>
  <si>
    <t>Foreign Service Officer</t>
  </si>
  <si>
    <t>Consulate Intelligence Liaison</t>
  </si>
  <si>
    <t>Senior Special Agent</t>
  </si>
  <si>
    <t>Senior Principle Officer</t>
  </si>
  <si>
    <t>Chief of Station</t>
  </si>
  <si>
    <t>Embassy Intelligence Liaison</t>
  </si>
  <si>
    <t>Embassy Senior Intelligence Liaison</t>
  </si>
  <si>
    <t>Zone Chief</t>
  </si>
  <si>
    <t>Sector Chief</t>
  </si>
  <si>
    <t>Regional Director</t>
  </si>
  <si>
    <t>Deputy Director of Operations</t>
  </si>
  <si>
    <t>Deputy Director of Intelligence</t>
  </si>
  <si>
    <t>Director of Intelligence</t>
  </si>
  <si>
    <t>Cadet Ranger One</t>
  </si>
  <si>
    <t>Cadet Ranger Two</t>
  </si>
  <si>
    <t>Cadet Ranger Three</t>
  </si>
  <si>
    <t>Senior Cadet Ranger</t>
  </si>
  <si>
    <t>Ranger</t>
  </si>
  <si>
    <t>Ranger Corporal</t>
  </si>
  <si>
    <t>Ranger Sergeant</t>
  </si>
  <si>
    <t>Ranger Lieutenant</t>
  </si>
  <si>
    <t>Ranger Captain</t>
  </si>
  <si>
    <t>Ranger Major</t>
  </si>
  <si>
    <t>Ranger Lt. Colonel</t>
  </si>
  <si>
    <t>Ranger Colonel</t>
  </si>
  <si>
    <t>Station Chief Ranger</t>
  </si>
  <si>
    <t>Sector Chief Ranger</t>
  </si>
  <si>
    <t>Planetary Chief Ranger</t>
  </si>
  <si>
    <t>Head Ranger</t>
  </si>
  <si>
    <t>Commissioner</t>
  </si>
  <si>
    <t>Apprentice Merchant Spacer</t>
  </si>
  <si>
    <t>Chief Petty Officer</t>
  </si>
  <si>
    <t>Senior Chief Petty Officer</t>
  </si>
  <si>
    <t>Fourth Officer</t>
  </si>
  <si>
    <t>Third Officer</t>
  </si>
  <si>
    <t>Second Officer</t>
  </si>
  <si>
    <t>Chief/First Officer</t>
  </si>
  <si>
    <t>Master/Captain</t>
  </si>
  <si>
    <t>Trainee</t>
  </si>
  <si>
    <t>Petty Officer 3rd Class</t>
  </si>
  <si>
    <t>Petty Officer 2nd Class</t>
  </si>
  <si>
    <t>Petty Officer 1st Class</t>
  </si>
  <si>
    <t>Master Chief Petty Officer</t>
  </si>
  <si>
    <t>Ensign</t>
  </si>
  <si>
    <t>Lieutenant (Junior Grade)</t>
  </si>
  <si>
    <t>Lieutenant (Senior Grade)</t>
  </si>
  <si>
    <t>Lieutenant Commander</t>
  </si>
  <si>
    <t>Commander</t>
  </si>
  <si>
    <t>Captain</t>
  </si>
  <si>
    <t>Rear Admiral</t>
  </si>
  <si>
    <t>Vice Admiral</t>
  </si>
  <si>
    <t>Admiral</t>
  </si>
  <si>
    <t>Spacer 3rd Class</t>
  </si>
  <si>
    <t>Spacer 2nd Class</t>
  </si>
  <si>
    <t>Spacer 1st Class</t>
  </si>
  <si>
    <t>Senior Master Chief Petty Officer</t>
  </si>
  <si>
    <t>Warrant Officer 1st Class</t>
  </si>
  <si>
    <t>Chief Warrant Officer</t>
  </si>
  <si>
    <t>Senior Chief Warrant Officer</t>
  </si>
  <si>
    <t>Master Chief Warrant Officer</t>
  </si>
  <si>
    <t>Lieutenant (JG)</t>
  </si>
  <si>
    <t>Lieutenant (SG)</t>
  </si>
  <si>
    <t>Lt. Commander</t>
  </si>
  <si>
    <t>Captain (JG)</t>
  </si>
  <si>
    <t>Captain of the List</t>
  </si>
  <si>
    <t>Commodore</t>
  </si>
  <si>
    <t>Private</t>
  </si>
  <si>
    <t>Private First Class</t>
  </si>
  <si>
    <t>Corporal</t>
  </si>
  <si>
    <t>Lance Corporal</t>
  </si>
  <si>
    <t>Platoon Sergeant</t>
  </si>
  <si>
    <t>Staff Sergeant</t>
  </si>
  <si>
    <t>Master Sergeant</t>
  </si>
  <si>
    <t>First Sergeant</t>
  </si>
  <si>
    <t>Sergeant Major</t>
  </si>
  <si>
    <t>Regimental Sergeant Major</t>
  </si>
  <si>
    <t>Second Lieutenant</t>
  </si>
  <si>
    <t>First Lieutenant</t>
  </si>
  <si>
    <t>Major</t>
  </si>
  <si>
    <t>Lt. Colonel</t>
  </si>
  <si>
    <t>Colonel</t>
  </si>
  <si>
    <t>Brigadier General</t>
  </si>
  <si>
    <t>Major General</t>
  </si>
  <si>
    <t>Lt. General</t>
  </si>
  <si>
    <t>General</t>
  </si>
  <si>
    <t>RMA-0001</t>
  </si>
  <si>
    <t>RMA-0002</t>
  </si>
  <si>
    <t>RMA-0003</t>
  </si>
  <si>
    <t>RMA-0004</t>
  </si>
  <si>
    <t>RMA-0005</t>
  </si>
  <si>
    <t>RMA-0006</t>
  </si>
  <si>
    <t>RMA-0007</t>
  </si>
  <si>
    <t>RMA-0008</t>
  </si>
  <si>
    <t>RMA-0011</t>
  </si>
  <si>
    <t>RMA-0012</t>
  </si>
  <si>
    <t>RMA-00013</t>
  </si>
  <si>
    <t>RMA-0014</t>
  </si>
  <si>
    <t>MILITARY POLICE</t>
  </si>
  <si>
    <t>NURSE</t>
  </si>
  <si>
    <t>RMAT-02A</t>
  </si>
  <si>
    <t>RMAT-06A</t>
  </si>
  <si>
    <t>RMAT-13A</t>
  </si>
  <si>
    <t>RMAT-27A</t>
  </si>
  <si>
    <t>RMAT-02B</t>
  </si>
  <si>
    <t>RMAT-06B</t>
  </si>
  <si>
    <t>TANK CREWMAN</t>
  </si>
  <si>
    <t>INFANTRYMAN</t>
  </si>
  <si>
    <t>MEDICAL SPECIALIST</t>
  </si>
  <si>
    <t>AVIATION ENTRANCE EXAM</t>
  </si>
  <si>
    <t>RMAT-03A</t>
  </si>
  <si>
    <t>RMAT-08A</t>
  </si>
  <si>
    <t>RMAT-19A</t>
  </si>
  <si>
    <t>RMAT-03B</t>
  </si>
  <si>
    <t>RMAT-08B</t>
  </si>
  <si>
    <t>RMAT-19B</t>
  </si>
  <si>
    <t>IMNA ENLISTED SCHOOL</t>
  </si>
  <si>
    <t>GSN-0001</t>
  </si>
  <si>
    <t>GSN-0002</t>
  </si>
  <si>
    <t>GSN-0003</t>
  </si>
  <si>
    <t>GSN-0004</t>
  </si>
  <si>
    <t>GSN-0005</t>
  </si>
  <si>
    <t>GSN-0006</t>
  </si>
  <si>
    <t>IMNA WARRANT SCHOOL</t>
  </si>
  <si>
    <t>GSN-0011</t>
  </si>
  <si>
    <t>GSN-0012</t>
  </si>
  <si>
    <t>GSN-0013</t>
  </si>
  <si>
    <t>CORE COURSES</t>
  </si>
  <si>
    <t>Core-01</t>
  </si>
  <si>
    <t>Core-02</t>
  </si>
  <si>
    <t>Core-03</t>
  </si>
  <si>
    <t>Core-04</t>
  </si>
  <si>
    <t>KING'S COLLEGE</t>
  </si>
  <si>
    <t>KC-0005</t>
  </si>
  <si>
    <t>KC-0006</t>
  </si>
  <si>
    <t>KC-0011</t>
  </si>
  <si>
    <t>KC-0012</t>
  </si>
  <si>
    <t>KC-0013</t>
  </si>
  <si>
    <t>KC-0101</t>
  </si>
  <si>
    <t>KC-0102</t>
  </si>
  <si>
    <t>KC-0103</t>
  </si>
  <si>
    <t>KC-0113</t>
  </si>
  <si>
    <t>KC-0104</t>
  </si>
  <si>
    <t>KC-0105</t>
  </si>
  <si>
    <t>KC-0115</t>
  </si>
  <si>
    <t>KC-1001</t>
  </si>
  <si>
    <t>KC-1002</t>
  </si>
  <si>
    <t>KC-1003</t>
  </si>
  <si>
    <t>KC-1004</t>
  </si>
  <si>
    <t>QUEEN'S COLLEGE</t>
  </si>
  <si>
    <t>QC-0005</t>
  </si>
  <si>
    <t>QC-0006</t>
  </si>
  <si>
    <t>QC-0011</t>
  </si>
  <si>
    <t>QC-0012</t>
  </si>
  <si>
    <t>QC-0013</t>
  </si>
  <si>
    <t>QC-0101</t>
  </si>
  <si>
    <t>QC-0102</t>
  </si>
  <si>
    <t>QC-0103</t>
  </si>
  <si>
    <t>QC-0113</t>
  </si>
  <si>
    <t>QC-0104</t>
  </si>
  <si>
    <t>QC-0105</t>
  </si>
  <si>
    <t>QC-0115</t>
  </si>
  <si>
    <t>QC-1001</t>
  </si>
  <si>
    <t>QC-1002</t>
  </si>
  <si>
    <t>QC-1003</t>
  </si>
  <si>
    <t>QC-1004</t>
  </si>
  <si>
    <t>F-6</t>
  </si>
  <si>
    <t>Fleet Admiral</t>
  </si>
  <si>
    <t>Admiral of the Fleet</t>
  </si>
  <si>
    <t>High Admiral</t>
  </si>
  <si>
    <t>F-2/C-17</t>
  </si>
  <si>
    <t>F-3/C-18</t>
  </si>
  <si>
    <t>F-4/C-19</t>
  </si>
  <si>
    <t>F-5/C-20</t>
  </si>
  <si>
    <t>AWARDS &amp; COMMENDATIONS</t>
  </si>
  <si>
    <t>Award / Commendation</t>
  </si>
  <si>
    <t>LANDING UNIVERSITY CORE COURSES</t>
  </si>
  <si>
    <t>RMA-0101</t>
  </si>
  <si>
    <t>RMA-0102</t>
  </si>
  <si>
    <t>RMA-0104</t>
  </si>
  <si>
    <t>Warrant Officer</t>
  </si>
  <si>
    <t>ENLISTED TRAINING CENTER RMN</t>
  </si>
  <si>
    <t>WARRANT OFFICER SCHOOL RMN</t>
  </si>
  <si>
    <t>OFFICER TRAINING SCHOOL RMN</t>
  </si>
  <si>
    <t>ENLISTED TRAINING CENTER RMA</t>
  </si>
  <si>
    <t>WARRANT OFFICER SCHOOL RMA</t>
  </si>
  <si>
    <t>OFFICER TRAINING SCHOOL RMA</t>
  </si>
  <si>
    <t>OFFICER TRAINING CENTER RMN</t>
  </si>
  <si>
    <t>ENLISTED TRAINING CENTER RMMC</t>
  </si>
  <si>
    <t>WARRANT OFFICER SCHOOL RMMC</t>
  </si>
  <si>
    <t>OFFICER TRAINING CENTER RMMC</t>
  </si>
  <si>
    <t>OFFICER TRAINING CENTER RMA</t>
  </si>
  <si>
    <t>Grade</t>
  </si>
  <si>
    <t>E-11</t>
  </si>
  <si>
    <t>E-12</t>
  </si>
  <si>
    <t>Command Sergeant Major</t>
  </si>
  <si>
    <t>Sergeant Major of the Army</t>
  </si>
  <si>
    <t>MID</t>
  </si>
  <si>
    <t>Midship(wo)man</t>
  </si>
  <si>
    <t>BILLETS HELD</t>
  </si>
  <si>
    <t>Billet</t>
  </si>
  <si>
    <t>Start Date</t>
  </si>
  <si>
    <t>End Date</t>
  </si>
  <si>
    <t>Imperial Andermani Navy</t>
  </si>
  <si>
    <t>Spinxian Forestry Comm.</t>
  </si>
  <si>
    <t>Republic of Haven Navy</t>
  </si>
  <si>
    <t>E-6/C-4</t>
  </si>
  <si>
    <t>E-7/C-5</t>
  </si>
  <si>
    <t>E-8/C-6</t>
  </si>
  <si>
    <t>E-9/C-7</t>
  </si>
  <si>
    <t>W-5C-8</t>
  </si>
  <si>
    <t>O-1/C-9</t>
  </si>
  <si>
    <t>O-2/C-10</t>
  </si>
  <si>
    <t>O-3/C-11</t>
  </si>
  <si>
    <t>O-4/C-12</t>
  </si>
  <si>
    <t>O-5/C-13</t>
  </si>
  <si>
    <t>O-6A/C-14</t>
  </si>
  <si>
    <t>O-6B/C-15</t>
  </si>
  <si>
    <t>F-1/C-16</t>
  </si>
  <si>
    <t>Gerfraiter</t>
  </si>
  <si>
    <t>Obergefraiter</t>
  </si>
  <si>
    <t>Hauptgefraiter</t>
  </si>
  <si>
    <t>Maat</t>
  </si>
  <si>
    <t>Obermaat</t>
  </si>
  <si>
    <t>Bootsman</t>
  </si>
  <si>
    <t>Oberboostman</t>
  </si>
  <si>
    <t>Stabsboostman</t>
  </si>
  <si>
    <t>Oberstabsboostman</t>
  </si>
  <si>
    <t>Oberstabsboostman der Flotte</t>
  </si>
  <si>
    <t>Großadmiral der Flotte</t>
  </si>
  <si>
    <t>Großadmiral</t>
  </si>
  <si>
    <t>Vizeadmiral</t>
  </si>
  <si>
    <t>Konteradmira</t>
  </si>
  <si>
    <t>Flotillenadmiral</t>
  </si>
  <si>
    <t>Kapitain der Sterne</t>
  </si>
  <si>
    <t>Fregattenkapitain</t>
  </si>
  <si>
    <t>Korvettenkapitain</t>
  </si>
  <si>
    <t>Kapitainleutnant</t>
  </si>
  <si>
    <t>Oberleutnant der Sterne</t>
  </si>
  <si>
    <t>Leutnant der Sterne</t>
  </si>
  <si>
    <t>Kadett</t>
  </si>
  <si>
    <t>Master Chief Petty Officer of the Navy</t>
  </si>
  <si>
    <t>Midship(wo)men</t>
  </si>
  <si>
    <t>COMMAND DEPARTMENT</t>
  </si>
  <si>
    <t>TACTICAL DEPARTMENT</t>
  </si>
  <si>
    <t>ENGINEERING DEPARTMENT</t>
  </si>
  <si>
    <t>ASTROGATION DEPARTMENT</t>
  </si>
  <si>
    <t>COMMUNICATIONS DEPARTMENT</t>
  </si>
  <si>
    <t>ADMINISTRATION DEPARTMENT</t>
  </si>
  <si>
    <t>LOGISTICS DEPARTMENT</t>
  </si>
  <si>
    <t>MEDICAL DEPARTMENT</t>
  </si>
  <si>
    <t>Number of Courses Taken:</t>
  </si>
  <si>
    <t>Overall Grade Point Average:</t>
  </si>
  <si>
    <t>ACADEMIC STATISTICS</t>
  </si>
  <si>
    <t>Marshal of the Corps/Army</t>
  </si>
  <si>
    <t>Marshal</t>
  </si>
  <si>
    <t>School Avg</t>
  </si>
  <si>
    <t>Group Avg</t>
  </si>
  <si>
    <t>ScoresTotal</t>
  </si>
  <si>
    <t>Exams Total</t>
  </si>
  <si>
    <t>RMN Class GPA:</t>
  </si>
  <si>
    <t>RMMC Class GPA:</t>
  </si>
  <si>
    <t>RMA Class GPA:</t>
  </si>
  <si>
    <t>GSN Class GPA:</t>
  </si>
  <si>
    <t>Civilian Class GPA:</t>
  </si>
  <si>
    <t>RMMC</t>
  </si>
  <si>
    <t>RMA</t>
  </si>
  <si>
    <t>Civilian</t>
  </si>
  <si>
    <t>Overall</t>
  </si>
  <si>
    <t>SRMC-03D</t>
  </si>
  <si>
    <t>STAFF OFFICER ACADEMY</t>
  </si>
  <si>
    <t>RMMC-S-A</t>
  </si>
  <si>
    <t>RMMC-S-B</t>
  </si>
  <si>
    <t>RMMC-S-C</t>
  </si>
  <si>
    <t>RMMC-G-A</t>
  </si>
  <si>
    <t>RMMC-G-B</t>
  </si>
  <si>
    <t>RMMC-G-C</t>
  </si>
  <si>
    <t>RMMC-JTF-A</t>
  </si>
  <si>
    <t>RMMC-JTF-B</t>
  </si>
  <si>
    <t>STAFF OFFICER ACADEMY - GENERAL STAFF</t>
  </si>
  <si>
    <t>STAFF OFFICER ACADEMY - JOINT TASK FORCE</t>
  </si>
  <si>
    <t>LEADERSHIP TRAINING CENTER RMA</t>
  </si>
  <si>
    <t>RMA-1001</t>
  </si>
  <si>
    <t>RMA-1002</t>
  </si>
  <si>
    <t>RMA-1003</t>
  </si>
  <si>
    <t>RMA-0103</t>
  </si>
  <si>
    <t>RMA-1004</t>
  </si>
  <si>
    <t>RMA-1005</t>
  </si>
  <si>
    <t>RMA-0105</t>
  </si>
  <si>
    <t>RMA-0106</t>
  </si>
  <si>
    <t>RMA-2001</t>
  </si>
  <si>
    <t>RMA-2002</t>
  </si>
  <si>
    <t>RMA-2003</t>
  </si>
  <si>
    <t>RMAT-01A</t>
  </si>
  <si>
    <t>RMAT-01B</t>
  </si>
  <si>
    <t>RMAT-04A</t>
  </si>
  <si>
    <t>RMAT-04B</t>
  </si>
  <si>
    <t>STINGSHIP PILOT</t>
  </si>
  <si>
    <t>RMAT-05A</t>
  </si>
  <si>
    <t>RMAT-05B</t>
  </si>
  <si>
    <t>RMAT-07A</t>
  </si>
  <si>
    <t>RMAT-07B</t>
  </si>
  <si>
    <t>RMAT-09A</t>
  </si>
  <si>
    <t>RMAT-09B</t>
  </si>
  <si>
    <t>RMAT-10A</t>
  </si>
  <si>
    <t>RMAT-10B</t>
  </si>
  <si>
    <t>RMAT-11A</t>
  </si>
  <si>
    <t>RMAT-11B</t>
  </si>
  <si>
    <t>RMAT-12A</t>
  </si>
  <si>
    <t>RMAT-12B</t>
  </si>
  <si>
    <t>RMAT-13B</t>
  </si>
  <si>
    <t>RMAT-14A</t>
  </si>
  <si>
    <t>RMAT-14B</t>
  </si>
  <si>
    <t>RMAT-15A</t>
  </si>
  <si>
    <t>RMAT-15B</t>
  </si>
  <si>
    <t>RMAT-16A</t>
  </si>
  <si>
    <t>RMAT-16B</t>
  </si>
  <si>
    <t>RMAT-17A</t>
  </si>
  <si>
    <t>RMAT-17B</t>
  </si>
  <si>
    <t>RMAT-18A</t>
  </si>
  <si>
    <t>RMAT-18B</t>
  </si>
  <si>
    <t>RMAT-20</t>
  </si>
  <si>
    <t>RMAT-21</t>
  </si>
  <si>
    <t>RMAT-22</t>
  </si>
  <si>
    <t>RMAT-23A</t>
  </si>
  <si>
    <t>RMAT-23B</t>
  </si>
  <si>
    <t>RMAT-24A</t>
  </si>
  <si>
    <t>RMAT-24B</t>
  </si>
  <si>
    <t>RMAT-25</t>
  </si>
  <si>
    <t>RMAT-26</t>
  </si>
  <si>
    <t>RMAT-27B</t>
  </si>
  <si>
    <t>RMAT-28A</t>
  </si>
  <si>
    <t>RMAT-28B</t>
  </si>
  <si>
    <t>LEADERSHIP TRAINING SCHOOL RMA</t>
  </si>
  <si>
    <t>FLAG OFFICER TRAINING SCHOOL RMA</t>
  </si>
  <si>
    <t>FLAG OFFICER TRAINING CENTER RMA</t>
  </si>
  <si>
    <t>RECONNAISSANCE SPECIALIST</t>
  </si>
  <si>
    <t>INDIRECT FIRE SPECIALIST</t>
  </si>
  <si>
    <t>ADMINISTRATIVE SPECIALIST</t>
  </si>
  <si>
    <t>SKIMMER CREWMAN</t>
  </si>
  <si>
    <t>CARGO SKIMMER PILOT</t>
  </si>
  <si>
    <t>AIR DEFENSE SPECIALIST</t>
  </si>
  <si>
    <t>ORBITAL DEFENSE SPECIALIST</t>
  </si>
  <si>
    <t>COMBAT ENGINEER</t>
  </si>
  <si>
    <t>ASSAULT SPECIALIST</t>
  </si>
  <si>
    <t>MILITARY CID SPECIALIST</t>
  </si>
  <si>
    <t>LAWYER ADVOCATE</t>
  </si>
  <si>
    <t>LOGISTICAL SPECIALIST</t>
  </si>
  <si>
    <t>FINANCE SPECIALIST</t>
  </si>
  <si>
    <t>HOSPITAL CORPSMAN</t>
  </si>
  <si>
    <t>PHARMACIST</t>
  </si>
  <si>
    <t>PHYSIOTHERAPIST</t>
  </si>
  <si>
    <t>ENVIRONMENTAL HEALTH SPECIALIST</t>
  </si>
  <si>
    <t>MEDICAL SUPPORT TECHNICIAN</t>
  </si>
  <si>
    <t>RADIOGRAPHER</t>
  </si>
  <si>
    <t>OPERATING DEPT PRACTITIONER</t>
  </si>
  <si>
    <t>MEDICAL OFFICER</t>
  </si>
  <si>
    <t>INTERMEDIATE FLIGHT EXAM</t>
  </si>
  <si>
    <t>BASIC FLIGHT EXAM</t>
  </si>
  <si>
    <t>ADVANCED FLIGHT EXAM</t>
  </si>
  <si>
    <t>RMN-2001</t>
  </si>
  <si>
    <t>RMN-2001S</t>
  </si>
  <si>
    <t>ADVANCED TACTICAL CENTER</t>
  </si>
  <si>
    <t>RMMC-1001</t>
  </si>
  <si>
    <t>RMAT-30</t>
  </si>
  <si>
    <t>RMAT-31</t>
  </si>
  <si>
    <t>RMAT-32</t>
  </si>
  <si>
    <t>RMAT-33</t>
  </si>
  <si>
    <t>BAGADUCE RIVER OFFICER COLLEGE</t>
  </si>
  <si>
    <t>KJL SCHOOL OF SPACEMANSHIP</t>
  </si>
  <si>
    <t>RMMM Class GPA:</t>
  </si>
  <si>
    <t>KAYLEE JO LINGLEY SCHOOL OF SPACEMANSHIP</t>
  </si>
  <si>
    <t>RMMM-0001</t>
  </si>
  <si>
    <t>RMMM-0002</t>
  </si>
  <si>
    <t>RMMM-0003</t>
  </si>
  <si>
    <t>RMMM-0004</t>
  </si>
  <si>
    <t>RMMM-0005</t>
  </si>
  <si>
    <t>UNLICENSED DECK DEPARTMENT</t>
  </si>
  <si>
    <t>UNLICENSED ENGINEERING DEPARTMENT</t>
  </si>
  <si>
    <t>RMMM-0001D</t>
  </si>
  <si>
    <t>RMMM-0002D</t>
  </si>
  <si>
    <t>RMMM-0003D</t>
  </si>
  <si>
    <t>RMMM-0001E</t>
  </si>
  <si>
    <t>RMMM-0002E</t>
  </si>
  <si>
    <t>RMMM-0003E</t>
  </si>
  <si>
    <t>RMMM-0004E</t>
  </si>
  <si>
    <t>RMMM-0005E</t>
  </si>
  <si>
    <t>RMMM-0006E</t>
  </si>
  <si>
    <t>RMMM-0007E</t>
  </si>
  <si>
    <t>RMMM-0008E</t>
  </si>
  <si>
    <t>RMMM-0009E</t>
  </si>
  <si>
    <t>ALL-HANDS ENDORSEMENTS</t>
  </si>
  <si>
    <t>RMMM-0001G</t>
  </si>
  <si>
    <t>RMMM-0002G</t>
  </si>
  <si>
    <t>RMMM-0003G</t>
  </si>
  <si>
    <t>RMMM-0004G</t>
  </si>
  <si>
    <t>RMMM-0005G</t>
  </si>
  <si>
    <t>UNLICENSED CATERING DEPARTMENT</t>
  </si>
  <si>
    <t>UNLICENSED MEDICAL DEPARTMENT</t>
  </si>
  <si>
    <t>RMMM-0001C</t>
  </si>
  <si>
    <t>RMMM-0002C</t>
  </si>
  <si>
    <t>RMMM-0003C</t>
  </si>
  <si>
    <t>RMMM-0004C</t>
  </si>
  <si>
    <t>RMMM-0002M</t>
  </si>
  <si>
    <t>RMMM-0001M</t>
  </si>
  <si>
    <t>RMMM-0003M</t>
  </si>
  <si>
    <t>RMMM-0101</t>
  </si>
  <si>
    <t>RMMM-0101D</t>
  </si>
  <si>
    <t>RMMM-0102D</t>
  </si>
  <si>
    <t>RMMM-0103D</t>
  </si>
  <si>
    <t>RMMM-0104D</t>
  </si>
  <si>
    <t>RMMM-0105D</t>
  </si>
  <si>
    <t>RMMM-1001D</t>
  </si>
  <si>
    <t>RMMM-0101E</t>
  </si>
  <si>
    <t>RMMM-0102E</t>
  </si>
  <si>
    <t>RMMM-0103E</t>
  </si>
  <si>
    <t>RMMM-0104E</t>
  </si>
  <si>
    <t>RMMM-0105E</t>
  </si>
  <si>
    <t>RMMM-1001E</t>
  </si>
  <si>
    <t>RMMM-0101C</t>
  </si>
  <si>
    <t>RMMM-0102C</t>
  </si>
  <si>
    <t>RMMM-0103C</t>
  </si>
  <si>
    <t>RMMM-0104C</t>
  </si>
  <si>
    <t>RMMM-1001C</t>
  </si>
  <si>
    <t>RMMM-0101M</t>
  </si>
  <si>
    <t>RMMM-0102M</t>
  </si>
  <si>
    <t>RMMM-0103M</t>
  </si>
  <si>
    <t>RMMM-0104M</t>
  </si>
  <si>
    <t>RMMM-1001M</t>
  </si>
  <si>
    <t>RMMM-1002</t>
  </si>
  <si>
    <t>RMMM-1003</t>
  </si>
  <si>
    <t>RMMM-1004</t>
  </si>
  <si>
    <t>BROC - DECK</t>
  </si>
  <si>
    <t>BROC - ENGINEERING</t>
  </si>
  <si>
    <t>BROC - CATERING</t>
  </si>
  <si>
    <t>BROC - MEDICAL</t>
  </si>
  <si>
    <t>MERCHANT MARINE SENIOR MANAGEMENT</t>
  </si>
  <si>
    <t>RMMM-0102</t>
  </si>
  <si>
    <t>RMMM-0103</t>
  </si>
  <si>
    <t>RMMM</t>
  </si>
  <si>
    <t>Senior Master Chief Warrant Officer</t>
  </si>
  <si>
    <t>RMAT-19C</t>
  </si>
  <si>
    <t>SRN-12D</t>
  </si>
  <si>
    <t>QUALIFICATIONS</t>
  </si>
  <si>
    <t>O-6A</t>
  </si>
  <si>
    <t>O-6B</t>
  </si>
  <si>
    <t>PROMOTIONS</t>
  </si>
  <si>
    <t>F-1</t>
  </si>
  <si>
    <t>F-2</t>
  </si>
  <si>
    <t>F-3</t>
  </si>
  <si>
    <t>F-4</t>
  </si>
  <si>
    <t>F-5</t>
  </si>
  <si>
    <t>CRIMINOLOGY</t>
  </si>
  <si>
    <t>LU-CRIM-01</t>
  </si>
  <si>
    <t>LU-CRIM-02</t>
  </si>
  <si>
    <t>LU-CRIM-03</t>
  </si>
  <si>
    <t>LU-CRIM-04</t>
  </si>
  <si>
    <t>CRYPTOZOOLOGY</t>
  </si>
  <si>
    <t>LU-XI-CZ01</t>
  </si>
  <si>
    <t>LU-XI-CZ02</t>
  </si>
  <si>
    <t>LU-XI-CZ03</t>
  </si>
  <si>
    <t>LU-XI-CZ04</t>
  </si>
  <si>
    <t>XENOANTHROPOLOGY</t>
  </si>
  <si>
    <t>LU-XI-XA01</t>
  </si>
  <si>
    <t>LU-XI-XA02</t>
  </si>
  <si>
    <t>LU-XI-XA03</t>
  </si>
  <si>
    <t>LU-XI-XA04</t>
  </si>
  <si>
    <t>XENOBIOLOGY</t>
  </si>
  <si>
    <t>LU-XI-XB01</t>
  </si>
  <si>
    <t>LU-XI-XB02</t>
  </si>
  <si>
    <t>LU-XI-XB03</t>
  </si>
  <si>
    <t>LU-XI-XB04</t>
  </si>
  <si>
    <t>RMACS ENLISTED TRAINING CENTER</t>
  </si>
  <si>
    <t>RMACS JUNIOR OFFICERS TRAINING CENTER</t>
  </si>
  <si>
    <t>RMACS SENIOR OFFICERS TRAINING CENTER</t>
  </si>
  <si>
    <t>RMACS Class GPA:</t>
  </si>
  <si>
    <t>RMACS</t>
  </si>
  <si>
    <t>RMACS-0001</t>
  </si>
  <si>
    <t>RMACS-0002</t>
  </si>
  <si>
    <t>RMACS-0003</t>
  </si>
  <si>
    <t>RMACS-0004</t>
  </si>
  <si>
    <t>RMACS-0005</t>
  </si>
  <si>
    <t>RMACS-0006</t>
  </si>
  <si>
    <t>RMACS-0101</t>
  </si>
  <si>
    <t>RMACS-0102</t>
  </si>
  <si>
    <t>RMACS-0103</t>
  </si>
  <si>
    <t>RMACS-0104</t>
  </si>
  <si>
    <t>RMACS-0105</t>
  </si>
  <si>
    <t>RMACS-0106</t>
  </si>
  <si>
    <t>RMACS-1001</t>
  </si>
  <si>
    <t>RMACS-1002</t>
  </si>
  <si>
    <t>RMACS-1003</t>
  </si>
  <si>
    <t>RMACS-1004</t>
  </si>
  <si>
    <t>By Appointment Only</t>
  </si>
  <si>
    <t>Space Warfare Pin</t>
  </si>
  <si>
    <t>Service:</t>
  </si>
  <si>
    <t>Department</t>
  </si>
  <si>
    <t>Manticoran Combat Action Medal</t>
  </si>
  <si>
    <t>Number of Exams</t>
  </si>
  <si>
    <t>Next at:</t>
  </si>
  <si>
    <t>Qualifies for:</t>
  </si>
  <si>
    <t>Enlisted</t>
  </si>
  <si>
    <t>Officer</t>
  </si>
  <si>
    <t>Astrogation</t>
  </si>
  <si>
    <t>C (3/5)</t>
  </si>
  <si>
    <t>D (4/5)</t>
  </si>
  <si>
    <t>Flight Ops</t>
  </si>
  <si>
    <t>Tactical</t>
  </si>
  <si>
    <t>Engineering</t>
  </si>
  <si>
    <t>Communications</t>
  </si>
  <si>
    <t>Yeoman</t>
  </si>
  <si>
    <t>A</t>
  </si>
  <si>
    <t>Personnelman</t>
  </si>
  <si>
    <t>C</t>
  </si>
  <si>
    <t>Master At Arms</t>
  </si>
  <si>
    <t>Rank?</t>
  </si>
  <si>
    <t>Rank + Quals?</t>
  </si>
  <si>
    <t>Mark West Society</t>
  </si>
  <si>
    <t>The Ellen D'Orville Society</t>
  </si>
  <si>
    <t>RMMC SWP</t>
  </si>
  <si>
    <t>Rifleman</t>
  </si>
  <si>
    <t>D</t>
  </si>
  <si>
    <t>Damage Control Technician</t>
  </si>
  <si>
    <t>Admin Specialist</t>
  </si>
  <si>
    <t>Assault Marine</t>
  </si>
  <si>
    <t>C 3/7</t>
  </si>
  <si>
    <t>D 3/6</t>
  </si>
  <si>
    <t>Recon Marine</t>
  </si>
  <si>
    <t>Heavy Weapons</t>
  </si>
  <si>
    <t>Missile Crew</t>
  </si>
  <si>
    <t>Laser/Graser Crew</t>
  </si>
  <si>
    <t>Military Police</t>
  </si>
  <si>
    <t>Armorer</t>
  </si>
  <si>
    <t>Chiron House</t>
  </si>
  <si>
    <t>Number of exams taken</t>
  </si>
  <si>
    <t>Number of High Honors Exams</t>
  </si>
  <si>
    <t>ENLISTED TRAINING CENTER RMACS</t>
  </si>
  <si>
    <t>OFFICER TRAINING SCHOOL RMACS</t>
  </si>
  <si>
    <t>IMNA OFFICERS SCHOOL</t>
  </si>
  <si>
    <t>GSN-0101</t>
  </si>
  <si>
    <t>GSN-0102</t>
  </si>
  <si>
    <t>GSN-0103</t>
  </si>
  <si>
    <t>GSN-0104</t>
  </si>
  <si>
    <t>GSN-0105</t>
  </si>
  <si>
    <t>GSN-0106</t>
  </si>
  <si>
    <t>E-4/C-4</t>
  </si>
  <si>
    <t>E-5/C-5</t>
  </si>
  <si>
    <t>E-6/C-6</t>
  </si>
  <si>
    <t>E-7/C-7</t>
  </si>
  <si>
    <t>E-8/C-8</t>
  </si>
  <si>
    <t>E-9/C-9</t>
  </si>
  <si>
    <t>O-1/C-12</t>
  </si>
  <si>
    <t>O-2/C-13</t>
  </si>
  <si>
    <t>O-3/C-14</t>
  </si>
  <si>
    <t>O-4/C-15</t>
  </si>
  <si>
    <t>O-5/C-16</t>
  </si>
  <si>
    <t>O-6A/C-17</t>
  </si>
  <si>
    <t>F-1/C-18</t>
  </si>
  <si>
    <t>F-2/C-19</t>
  </si>
  <si>
    <t>F-3/C-20</t>
  </si>
  <si>
    <t>F-4/C-21</t>
  </si>
  <si>
    <t>F-5/C-22</t>
  </si>
  <si>
    <t>F-6/C-23</t>
  </si>
  <si>
    <t>Clerk</t>
  </si>
  <si>
    <t>Senior Clerk</t>
  </si>
  <si>
    <t>Administrative Specialist</t>
  </si>
  <si>
    <t>Senior Administrator</t>
  </si>
  <si>
    <t>Home Secretary</t>
  </si>
  <si>
    <t>Analyst</t>
  </si>
  <si>
    <t>Senior Analyst</t>
  </si>
  <si>
    <t>Ordinary Spacer</t>
  </si>
  <si>
    <t>Efficient Spacer</t>
  </si>
  <si>
    <t>Able Spacer</t>
  </si>
  <si>
    <t>Leading Spacer</t>
  </si>
  <si>
    <t>Certified Bosun</t>
  </si>
  <si>
    <t>Fleet Manager</t>
  </si>
  <si>
    <t>Superintendent</t>
  </si>
  <si>
    <t>Managing Director</t>
  </si>
  <si>
    <t>Trade Minister</t>
  </si>
  <si>
    <t>E-10/C-10</t>
  </si>
  <si>
    <t>W-3/C-11</t>
  </si>
  <si>
    <t>GSN-1001</t>
  </si>
  <si>
    <t>IMNA WAR COLLEGE</t>
  </si>
  <si>
    <t>GTSC-22A</t>
  </si>
  <si>
    <t>GTSC-22M</t>
  </si>
  <si>
    <t>GTSC-22C</t>
  </si>
  <si>
    <t>GTSC-22W</t>
  </si>
  <si>
    <t>GTSC-22D</t>
  </si>
  <si>
    <t>GTSC-33A</t>
  </si>
  <si>
    <t>GTSC-33M</t>
  </si>
  <si>
    <t>GTSC-33C</t>
  </si>
  <si>
    <t>GTSC-33W</t>
  </si>
  <si>
    <t>GTSC-33D</t>
  </si>
  <si>
    <t>GTSC-41A</t>
  </si>
  <si>
    <t>GTSC-41M</t>
  </si>
  <si>
    <t>GTSC-31C</t>
  </si>
  <si>
    <t>GTSC-41W</t>
  </si>
  <si>
    <t>GTSC-41D</t>
  </si>
  <si>
    <t>GTSC-42A</t>
  </si>
  <si>
    <t>GTSC-42M</t>
  </si>
  <si>
    <t>GTSC-32C</t>
  </si>
  <si>
    <t>GTSC-42W</t>
  </si>
  <si>
    <t>GTSC-42D</t>
  </si>
  <si>
    <t>GTSC-43A</t>
  </si>
  <si>
    <t>GTSC-43M</t>
  </si>
  <si>
    <t>GTSC-43C</t>
  </si>
  <si>
    <t>GTSC-43W</t>
  </si>
  <si>
    <t>GTSC-43D</t>
  </si>
  <si>
    <t>COXWAIN</t>
  </si>
  <si>
    <t>AWARDS ELIGIBILITY</t>
  </si>
  <si>
    <t>ENLISTED SCHOOL IMNA</t>
  </si>
  <si>
    <t>WARRANT OFFICER SCHOOL IMNA</t>
  </si>
  <si>
    <t>OFFICER SCHOOL IMNA</t>
  </si>
  <si>
    <t>WAR COLLEGE IMNA</t>
  </si>
  <si>
    <t>FISSION POWER TECHNICIAN</t>
  </si>
  <si>
    <t>ARMSMAN SCHOOL</t>
  </si>
  <si>
    <t>STC-0001A</t>
  </si>
  <si>
    <t>STC-0001M</t>
  </si>
  <si>
    <t>STC-0001C</t>
  </si>
  <si>
    <t>STC-0001D</t>
  </si>
  <si>
    <t>RELIGIOUS STUDIES SCHOOL</t>
  </si>
  <si>
    <t>STC-0002A</t>
  </si>
  <si>
    <t>STC-0002M</t>
  </si>
  <si>
    <t>STC-0002C</t>
  </si>
  <si>
    <t>STC-0002D</t>
  </si>
  <si>
    <t>SKILLS INTRODUCTION SCHOOL</t>
  </si>
  <si>
    <t>STC-0101</t>
  </si>
  <si>
    <t>STC-0102</t>
  </si>
  <si>
    <t>STC-0103</t>
  </si>
  <si>
    <t>STC-0104</t>
  </si>
  <si>
    <t>STC-0105</t>
  </si>
  <si>
    <t>BILLET VERIFICATION SCHOOL</t>
  </si>
  <si>
    <t>STC-0201</t>
  </si>
  <si>
    <t>STC-0202</t>
  </si>
  <si>
    <t>STC-0203</t>
  </si>
  <si>
    <t>STC-0204</t>
  </si>
  <si>
    <t>STC-0205</t>
  </si>
  <si>
    <t>HUGH YANAKOV CENTER FOR MILITARY LAW</t>
  </si>
  <si>
    <t>STC-0301</t>
  </si>
  <si>
    <t>STC-0302</t>
  </si>
  <si>
    <t>STC-0303</t>
  </si>
  <si>
    <t>STC-0304</t>
  </si>
  <si>
    <t>STC-0305</t>
  </si>
  <si>
    <t>STC-0306</t>
  </si>
  <si>
    <t>STC-0307</t>
  </si>
  <si>
    <t>AFLTC-01</t>
  </si>
  <si>
    <t>INTRODUCTION TO LACs</t>
  </si>
  <si>
    <t>AFLTC-33A</t>
  </si>
  <si>
    <t>AFLTC-33M</t>
  </si>
  <si>
    <t>AFLTC-33C</t>
  </si>
  <si>
    <t>AFLTC-33W</t>
  </si>
  <si>
    <t>AFLTC-33D</t>
  </si>
  <si>
    <t>SWORD TRAINING CENTER</t>
  </si>
  <si>
    <t>ALVAREZ FIELD LAC TRAINING COMMAND</t>
  </si>
  <si>
    <t>TACTICAL DIVISION</t>
  </si>
  <si>
    <t>GTSC-10C</t>
  </si>
  <si>
    <t>GTSC-10D</t>
  </si>
  <si>
    <t>FIRE CONTROL</t>
  </si>
  <si>
    <t>GTSC-11M</t>
  </si>
  <si>
    <t>GTSC-11A</t>
  </si>
  <si>
    <t>GTSC-11C</t>
  </si>
  <si>
    <t>GTSC-11W</t>
  </si>
  <si>
    <t>GTSC-11D</t>
  </si>
  <si>
    <t>GTSC-12A</t>
  </si>
  <si>
    <t>GTSC-12M</t>
  </si>
  <si>
    <t>GTSC-12C</t>
  </si>
  <si>
    <t>GTSC-12W</t>
  </si>
  <si>
    <t>GTSC-12D</t>
  </si>
  <si>
    <t>ELECTRONIC WARFARE SPECIALIST</t>
  </si>
  <si>
    <t>GTSC-13A</t>
  </si>
  <si>
    <t>GTSC-13M</t>
  </si>
  <si>
    <t>GTSC-13C</t>
  </si>
  <si>
    <t>GTSC-13W</t>
  </si>
  <si>
    <t>GTSC-13D</t>
  </si>
  <si>
    <t>WEAPONS &amp; GUNNERY</t>
  </si>
  <si>
    <t>GTSC-141A</t>
  </si>
  <si>
    <t>GTSC-141M</t>
  </si>
  <si>
    <t>GTSC-142A</t>
  </si>
  <si>
    <t>GTSC-142M</t>
  </si>
  <si>
    <t>GTSC-14C</t>
  </si>
  <si>
    <t>GTSC-14W</t>
  </si>
  <si>
    <t>GTSC-14D</t>
  </si>
  <si>
    <t>OPERATIONS DIVISION</t>
  </si>
  <si>
    <t>GTSC-20C</t>
  </si>
  <si>
    <t>GTSC-20D</t>
  </si>
  <si>
    <t>GTSC-21A</t>
  </si>
  <si>
    <t>GTSC-21M</t>
  </si>
  <si>
    <t>GTSC-21C</t>
  </si>
  <si>
    <t>GTSC-21W</t>
  </si>
  <si>
    <t>GTSC-21D</t>
  </si>
  <si>
    <t>GTSC-23A</t>
  </si>
  <si>
    <t>GTSC-23M</t>
  </si>
  <si>
    <t>GTSC-23C</t>
  </si>
  <si>
    <t>GTSC-23W</t>
  </si>
  <si>
    <t>GTSC-23D</t>
  </si>
  <si>
    <t>GTSC-24A</t>
  </si>
  <si>
    <t>GTSC-24M</t>
  </si>
  <si>
    <t>GTSC-24C</t>
  </si>
  <si>
    <t>GTSC-24W</t>
  </si>
  <si>
    <t>GTSC-24D</t>
  </si>
  <si>
    <t>COMMUNICATIONS SPECIALIST</t>
  </si>
  <si>
    <t>GTSC-25A</t>
  </si>
  <si>
    <t>GTSC-25M</t>
  </si>
  <si>
    <t>GTSC-25C</t>
  </si>
  <si>
    <t>GTSC-25W</t>
  </si>
  <si>
    <t>GTSC-25D</t>
  </si>
  <si>
    <t>ENGINEERING DIVISION</t>
  </si>
  <si>
    <t>GTSC-30C</t>
  </si>
  <si>
    <t>GTSC-30D</t>
  </si>
  <si>
    <t>FUSION POWER TECHNICIAN</t>
  </si>
  <si>
    <t>DAMAGE CONTROL TECHNICIAN</t>
  </si>
  <si>
    <t>LIFE SUPPORT TECHNICIAN</t>
  </si>
  <si>
    <t>ASTROGATION DIVISION</t>
  </si>
  <si>
    <t>SUPPORT DIVISION</t>
  </si>
  <si>
    <t>GTSC-31A</t>
  </si>
  <si>
    <t>GTSC-31M</t>
  </si>
  <si>
    <t>GTSC-31W</t>
  </si>
  <si>
    <t>GTSC-31D</t>
  </si>
  <si>
    <t>GTSC-32A</t>
  </si>
  <si>
    <t>GTSC-32M</t>
  </si>
  <si>
    <t>GTSC-32W</t>
  </si>
  <si>
    <t>GTSC-32D</t>
  </si>
  <si>
    <t>GTSC-34A</t>
  </si>
  <si>
    <t>GTSC-34M</t>
  </si>
  <si>
    <t>GTSC-34C</t>
  </si>
  <si>
    <t>GTSC-34W</t>
  </si>
  <si>
    <t>GTSC-34D</t>
  </si>
  <si>
    <t>GTSC-35A</t>
  </si>
  <si>
    <t>GTSC-35M</t>
  </si>
  <si>
    <t>GTSC-35C</t>
  </si>
  <si>
    <t>GTSC-35W</t>
  </si>
  <si>
    <t>GTSC-35D</t>
  </si>
  <si>
    <t>GTSC-36A</t>
  </si>
  <si>
    <t>GTSC-36M</t>
  </si>
  <si>
    <t>GTSC-36C</t>
  </si>
  <si>
    <t>GTSC-36W</t>
  </si>
  <si>
    <t>GTSC-36D</t>
  </si>
  <si>
    <t>GTSC-40C</t>
  </si>
  <si>
    <t>GTSC-40D</t>
  </si>
  <si>
    <t>GTSC-50C</t>
  </si>
  <si>
    <t>GTSC-50D</t>
  </si>
  <si>
    <t>MESSROOM SPECIALIST</t>
  </si>
  <si>
    <t>GTSC-51A</t>
  </si>
  <si>
    <t>GTSC-511M</t>
  </si>
  <si>
    <t>GTSC-512M</t>
  </si>
  <si>
    <t>GTSC-511C</t>
  </si>
  <si>
    <t>GTSC-512C</t>
  </si>
  <si>
    <t>GTSC-51W</t>
  </si>
  <si>
    <t>GTSC-51D</t>
  </si>
  <si>
    <t>GTSC-52A</t>
  </si>
  <si>
    <t>GTSC-52M</t>
  </si>
  <si>
    <t>GTSC-52C</t>
  </si>
  <si>
    <t>GTSC-52W</t>
  </si>
  <si>
    <t>GTSC-52D</t>
  </si>
  <si>
    <t>SHIP'S SERVICEMEMBER</t>
  </si>
  <si>
    <t>GTSC-53A</t>
  </si>
  <si>
    <t>GTSC-53M</t>
  </si>
  <si>
    <t>GTSC-53C</t>
  </si>
  <si>
    <t>GTSC-53W</t>
  </si>
  <si>
    <t>GTSC-53D</t>
  </si>
  <si>
    <t>GTSC-54A</t>
  </si>
  <si>
    <t>GTSC-54M</t>
  </si>
  <si>
    <t>GTSC-54W</t>
  </si>
  <si>
    <t>GTSC-54D</t>
  </si>
  <si>
    <t>MEDICAL SCHOOL</t>
  </si>
  <si>
    <t>GTSC-55A</t>
  </si>
  <si>
    <t>GTSC-55M</t>
  </si>
  <si>
    <t>GTSC-55C</t>
  </si>
  <si>
    <t>GTSC-54C</t>
  </si>
  <si>
    <t>GTSC-55W</t>
  </si>
  <si>
    <t>GTSC-55D</t>
  </si>
  <si>
    <t>CHAPLAIN</t>
  </si>
  <si>
    <t>GTSC-56C</t>
  </si>
  <si>
    <t>GTSC-56D</t>
  </si>
  <si>
    <t>MILITARY LEGAL OFFICER</t>
  </si>
  <si>
    <t>GTSC-57M</t>
  </si>
  <si>
    <t>GTSC-57C</t>
  </si>
  <si>
    <t>GTSC-57W</t>
  </si>
  <si>
    <t>GTSC-571D</t>
  </si>
  <si>
    <t>GTSC-572D</t>
  </si>
  <si>
    <t>GTSC-573D</t>
  </si>
  <si>
    <t>GTSC-574D</t>
  </si>
  <si>
    <t>GTSC-57D</t>
  </si>
  <si>
    <t>GSN-1000</t>
  </si>
  <si>
    <t>GSN-1002</t>
  </si>
  <si>
    <t>GSN-1003</t>
  </si>
  <si>
    <t>GSN-1004</t>
  </si>
  <si>
    <t>GSN-1005</t>
  </si>
  <si>
    <t>TIG</t>
  </si>
  <si>
    <t>PAA Class GPA:</t>
  </si>
  <si>
    <t>Mannheim University</t>
  </si>
  <si>
    <t>ECONOMICS</t>
  </si>
  <si>
    <t>HISTORY OF THE 19th CENTURY</t>
  </si>
  <si>
    <t>HISTORY OF THE 20th CENTURY</t>
  </si>
  <si>
    <t>HISTORY OF AFRICA</t>
  </si>
  <si>
    <t>HISTORY OF AUS, NZ &amp; SE ASIA</t>
  </si>
  <si>
    <t>HISTORY OF ASIA</t>
  </si>
  <si>
    <t>HISTORY OF EUROPE</t>
  </si>
  <si>
    <t>HISTORY OF THE MIDDLE EAST</t>
  </si>
  <si>
    <t>HISTORY OF NORTH AMERICA</t>
  </si>
  <si>
    <t>HISTORY OF SOUTH AMERICA</t>
  </si>
  <si>
    <t>HISTORY OF MEDICINE</t>
  </si>
  <si>
    <t>HISTORY OF THE TRMN</t>
  </si>
  <si>
    <t>POLITICAL SCIENCE</t>
  </si>
  <si>
    <t>MU-ECON-01</t>
  </si>
  <si>
    <t>MU-ECON-02</t>
  </si>
  <si>
    <t>MU-ECON-03</t>
  </si>
  <si>
    <t>MU-ECON-04</t>
  </si>
  <si>
    <t>MU-HS19C-01</t>
  </si>
  <si>
    <t>MU-HS20C-01</t>
  </si>
  <si>
    <t>MU-HSAFR-0001</t>
  </si>
  <si>
    <t>MU-HSANZ-0001</t>
  </si>
  <si>
    <t>MU-HSASN-0001</t>
  </si>
  <si>
    <t>MU-HSEUR-0001</t>
  </si>
  <si>
    <t>MU-HSMDE-0001</t>
  </si>
  <si>
    <t>MU-HSNAM-0001</t>
  </si>
  <si>
    <t>MU-HSSAM-0001</t>
  </si>
  <si>
    <t>MU-HSMED-0001</t>
  </si>
  <si>
    <t>MU-HSTRM-01</t>
  </si>
  <si>
    <t>MU-PLSC-01</t>
  </si>
  <si>
    <t>MU-PLSC-02</t>
  </si>
  <si>
    <t>MU-PLSC-03</t>
  </si>
  <si>
    <t>MU-PLSC-04</t>
  </si>
  <si>
    <t>MU-HSTRM-02</t>
  </si>
  <si>
    <t>MU-HSTRM-03</t>
  </si>
  <si>
    <t>MU-HSTRM-04</t>
  </si>
  <si>
    <t>MU-HSMED-0002</t>
  </si>
  <si>
    <t>MU-HSMED-0003</t>
  </si>
  <si>
    <t>MU-HSMED-0004</t>
  </si>
  <si>
    <t>MU-HSSAM-0002</t>
  </si>
  <si>
    <t>MU-HSSAM-0003</t>
  </si>
  <si>
    <t>MU-HSSAM-0004</t>
  </si>
  <si>
    <t>MU-HSNAM-0002</t>
  </si>
  <si>
    <t>MU-HSNAM-0003</t>
  </si>
  <si>
    <t>MU-HSNAM-0004</t>
  </si>
  <si>
    <t>MU-HSMDE-0002</t>
  </si>
  <si>
    <t>MU-HSMDE-0003</t>
  </si>
  <si>
    <t>MU-HSMDE-0004</t>
  </si>
  <si>
    <t>MU-HSEUR-0002</t>
  </si>
  <si>
    <t>MU-HSEUR-0003</t>
  </si>
  <si>
    <t>MU-HSEUR-0004</t>
  </si>
  <si>
    <t>MU-HSASN-0002</t>
  </si>
  <si>
    <t>MU-HSASN-0003</t>
  </si>
  <si>
    <t>MU-HSASN-0004</t>
  </si>
  <si>
    <t>MU-HSANZ-0002</t>
  </si>
  <si>
    <t>MU-HSANZ-0003</t>
  </si>
  <si>
    <t>MU-HSANZ-0004</t>
  </si>
  <si>
    <t>MU-HSAFR-0002</t>
  </si>
  <si>
    <t>MU-HSAFR-0003</t>
  </si>
  <si>
    <t>MU-HSAFR-0004</t>
  </si>
  <si>
    <t>MU-HS20C-02</t>
  </si>
  <si>
    <t>MU-HS20C-03</t>
  </si>
  <si>
    <t>MU-HS20C-04</t>
  </si>
  <si>
    <t>MU-HS19C-02</t>
  </si>
  <si>
    <t>MU-HS19C-03</t>
  </si>
  <si>
    <t>MU-HS19C-04</t>
  </si>
  <si>
    <t>Landing University</t>
  </si>
  <si>
    <t>PAA</t>
  </si>
  <si>
    <t>PAA ENLISTED SCHOOL</t>
  </si>
  <si>
    <t>IAN-0001</t>
  </si>
  <si>
    <t>IAN-0002</t>
  </si>
  <si>
    <t>IAN-0003</t>
  </si>
  <si>
    <t>IAN-0004</t>
  </si>
  <si>
    <t>IAN-0005</t>
  </si>
  <si>
    <t>IAN-0006</t>
  </si>
  <si>
    <t>Enlisted School 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</si>
</sst>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[$-409]General"/>
    <numFmt numFmtId="165" formatCode="mmmm&quot; &quot;d&quot;, &quot;yyyy"/>
    <numFmt numFmtId="166" formatCode="0.0"/>
    <numFmt numFmtId="167" formatCode="[$-409]0"/>
    <numFmt numFmtId="168" formatCode="[$$-409]#,##0.00;[Red]&quot;-&quot;[$$-409]#,##0.00"/>
    <numFmt numFmtId="169" formatCode="mmmm\ d\,\ yyyy"/>
    <numFmt numFmtId="170" formatCode="mm/dd/yy;@"/>
    <numFmt numFmtId="171" formatCode="m/d/yyyy;@"/>
    <numFmt numFmtId="172" formatCode="d\-mmm\-yyyy;@"/>
    <numFmt numFmtId="173" formatCode="d/mmm/yyyy;@"/>
    <numFmt numFmtId="174" formatCode="mmmm\ d&quot;, &quot;yyyy"/>
    <numFmt numFmtId="175" formatCode="[$-1809]dd\ mmmm\ yyyy;@"/>
  </numFmts>
  <fonts count="40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FF00"/>
      <name val="Calibri"/>
      <family val="2"/>
    </font>
    <font>
      <sz val="11"/>
      <color rgb="FF00FF00"/>
      <name val="Calibri"/>
      <family val="2"/>
    </font>
    <font>
      <b/>
      <u/>
      <sz val="11"/>
      <color rgb="FF000000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u/>
      <sz val="8"/>
      <color rgb="FF000000"/>
      <name val="Calibri"/>
      <family val="2"/>
    </font>
    <font>
      <b/>
      <sz val="9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.5"/>
      <color indexed="9"/>
      <name val="Calibri"/>
      <family val="2"/>
    </font>
    <font>
      <sz val="10"/>
      <color rgb="FF000000"/>
      <name val="Arial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6" tint="0.79998168889431442"/>
      <name val="Arial"/>
      <family val="2"/>
    </font>
    <font>
      <b/>
      <sz val="11"/>
      <color rgb="FFFFC000"/>
      <name val="Calibri"/>
      <family val="2"/>
    </font>
    <font>
      <b/>
      <u/>
      <sz val="11"/>
      <name val="Calibri"/>
      <family val="2"/>
    </font>
    <font>
      <b/>
      <u/>
      <sz val="11"/>
      <color rgb="FF000000"/>
      <name val="Arial"/>
      <family val="2"/>
    </font>
    <font>
      <b/>
      <u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800000"/>
        <bgColor rgb="FF800000"/>
      </patternFill>
    </fill>
    <fill>
      <patternFill patternType="solid">
        <fgColor rgb="FF008000"/>
        <bgColor rgb="FF008000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6" tint="-0.499984740745262"/>
        <bgColor indexed="9"/>
      </patternFill>
    </fill>
    <fill>
      <patternFill patternType="solid">
        <fgColor rgb="FF0070C0"/>
        <bgColor indexed="9"/>
      </patternFill>
    </fill>
    <fill>
      <patternFill patternType="solid">
        <fgColor rgb="FF7030A0"/>
        <bgColor indexed="9"/>
      </patternFill>
    </fill>
    <fill>
      <patternFill patternType="solid">
        <fgColor theme="4" tint="-0.499984740745262"/>
        <bgColor rgb="FF0000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rgb="FF0000FF"/>
      </patternFill>
    </fill>
    <fill>
      <patternFill patternType="solid">
        <fgColor theme="1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8" tint="-0.499984740745262"/>
        <bgColor indexed="9"/>
      </patternFill>
    </fill>
    <fill>
      <patternFill patternType="solid">
        <fgColor theme="8" tint="-0.499984740745262"/>
        <bgColor rgb="FF0000FF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lightUp">
        <fgColor theme="4" tint="-0.499984740745262"/>
        <bgColor theme="8" tint="-0.24994659260841701"/>
      </patternFill>
    </fill>
    <fill>
      <patternFill patternType="lightHorizontal">
        <fgColor theme="2" tint="-0.89996032593768116"/>
        <bgColor theme="6" tint="-0.499984740745262"/>
      </patternFill>
    </fill>
    <fill>
      <patternFill patternType="lightHorizontal">
        <fgColor theme="1" tint="4.9989318521683403E-2"/>
        <bgColor theme="5" tint="-0.499984740745262"/>
      </patternFill>
    </fill>
    <fill>
      <patternFill patternType="lightUp">
        <fgColor theme="8" tint="-0.24994659260841701"/>
        <bgColor theme="4" tint="-0.499984740745262"/>
      </patternFill>
    </fill>
    <fill>
      <patternFill patternType="lightUp">
        <fgColor theme="2" tint="-0.89996032593768116"/>
        <bgColor theme="6" tint="-0.49998474074526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4659260841701"/>
        <bgColor indexed="9"/>
      </patternFill>
    </fill>
    <fill>
      <patternFill patternType="solid">
        <fgColor theme="9" tint="-0.24994659260841701"/>
        <bgColor rgb="FF0000FF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  <xf numFmtId="0" fontId="27" fillId="0" borderId="0" applyBorder="0" applyProtection="0"/>
  </cellStyleXfs>
  <cellXfs count="468">
    <xf numFmtId="0" fontId="0" fillId="0" borderId="0" xfId="0"/>
    <xf numFmtId="164" fontId="5" fillId="0" borderId="0" xfId="1" applyFont="1" applyFill="1" applyAlignment="1" applyProtection="1">
      <alignment horizontal="center" vertical="center"/>
    </xf>
    <xf numFmtId="164" fontId="5" fillId="0" borderId="0" xfId="1" applyFont="1" applyFill="1" applyAlignment="1" applyProtection="1">
      <alignment vertical="center"/>
    </xf>
    <xf numFmtId="0" fontId="0" fillId="0" borderId="0" xfId="0" applyProtection="1"/>
    <xf numFmtId="164" fontId="6" fillId="3" borderId="1" xfId="1" applyFont="1" applyFill="1" applyBorder="1" applyAlignment="1" applyProtection="1">
      <alignment vertical="center"/>
    </xf>
    <xf numFmtId="164" fontId="6" fillId="3" borderId="1" xfId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  <xf numFmtId="170" fontId="6" fillId="0" borderId="0" xfId="1" applyNumberFormat="1" applyFont="1" applyFill="1" applyBorder="1" applyAlignment="1" applyProtection="1">
      <alignment horizontal="center" vertical="center"/>
    </xf>
    <xf numFmtId="164" fontId="6" fillId="3" borderId="4" xfId="1" applyFont="1" applyFill="1" applyBorder="1" applyAlignment="1" applyProtection="1">
      <alignment vertical="center"/>
    </xf>
    <xf numFmtId="9" fontId="6" fillId="0" borderId="0" xfId="1" applyNumberFormat="1" applyFont="1" applyFill="1" applyBorder="1" applyAlignment="1" applyProtection="1">
      <alignment horizontal="center" vertical="center"/>
    </xf>
    <xf numFmtId="166" fontId="6" fillId="0" borderId="0" xfId="1" applyNumberFormat="1" applyFont="1" applyFill="1" applyBorder="1" applyAlignment="1" applyProtection="1">
      <alignment horizontal="center" vertical="center"/>
    </xf>
    <xf numFmtId="170" fontId="7" fillId="0" borderId="0" xfId="1" applyNumberFormat="1" applyFont="1" applyFill="1" applyBorder="1" applyAlignment="1" applyProtection="1">
      <alignment horizontal="center" vertical="center"/>
    </xf>
    <xf numFmtId="9" fontId="7" fillId="0" borderId="0" xfId="1" applyNumberFormat="1" applyFont="1" applyFill="1" applyBorder="1" applyAlignment="1" applyProtection="1">
      <alignment horizontal="center" vertical="center"/>
    </xf>
    <xf numFmtId="166" fontId="7" fillId="0" borderId="0" xfId="1" applyNumberFormat="1" applyFont="1" applyFill="1" applyBorder="1" applyAlignment="1" applyProtection="1">
      <alignment horizontal="center" vertical="center"/>
    </xf>
    <xf numFmtId="164" fontId="17" fillId="0" borderId="0" xfId="1" applyFont="1" applyFill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vertical="center"/>
    </xf>
    <xf numFmtId="164" fontId="6" fillId="3" borderId="8" xfId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vertical="center"/>
    </xf>
    <xf numFmtId="166" fontId="7" fillId="4" borderId="0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>
      <alignment horizontal="center" vertical="center"/>
    </xf>
    <xf numFmtId="164" fontId="21" fillId="0" borderId="0" xfId="1" applyFont="1" applyFill="1" applyAlignment="1" applyProtection="1">
      <alignment vertical="center"/>
    </xf>
    <xf numFmtId="164" fontId="6" fillId="3" borderId="6" xfId="1" applyFont="1" applyFill="1" applyBorder="1" applyAlignment="1" applyProtection="1">
      <alignment horizontal="center" vertical="center"/>
    </xf>
    <xf numFmtId="164" fontId="6" fillId="3" borderId="3" xfId="1" applyFont="1" applyFill="1" applyBorder="1" applyAlignment="1" applyProtection="1">
      <alignment vertical="center"/>
    </xf>
    <xf numFmtId="164" fontId="6" fillId="3" borderId="8" xfId="1" applyFont="1" applyFill="1" applyBorder="1" applyAlignment="1" applyProtection="1">
      <alignment horizontal="left" vertical="center"/>
    </xf>
    <xf numFmtId="164" fontId="6" fillId="3" borderId="1" xfId="1" applyFont="1" applyFill="1" applyBorder="1" applyAlignment="1" applyProtection="1">
      <alignment horizontal="left" vertical="center"/>
    </xf>
    <xf numFmtId="164" fontId="6" fillId="0" borderId="0" xfId="1" applyFont="1" applyFill="1" applyBorder="1" applyAlignment="1" applyProtection="1">
      <alignment horizontal="left" vertical="center"/>
    </xf>
    <xf numFmtId="164" fontId="6" fillId="3" borderId="3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4" fillId="13" borderId="2" xfId="1" applyFont="1" applyFill="1" applyBorder="1" applyAlignment="1" applyProtection="1">
      <alignment vertical="center"/>
    </xf>
    <xf numFmtId="164" fontId="4" fillId="13" borderId="11" xfId="1" applyFont="1" applyFill="1" applyBorder="1" applyAlignment="1" applyProtection="1">
      <alignment horizontal="center" vertical="center"/>
    </xf>
    <xf numFmtId="164" fontId="21" fillId="0" borderId="0" xfId="1" applyFont="1" applyFill="1" applyAlignment="1" applyProtection="1">
      <alignment horizontal="left" vertical="center"/>
    </xf>
    <xf numFmtId="164" fontId="6" fillId="3" borderId="9" xfId="1" applyFont="1" applyFill="1" applyBorder="1" applyAlignment="1" applyProtection="1">
      <alignment vertical="center"/>
    </xf>
    <xf numFmtId="164" fontId="6" fillId="3" borderId="8" xfId="1" applyFont="1" applyFill="1" applyBorder="1" applyAlignment="1" applyProtection="1">
      <alignment vertical="center"/>
    </xf>
    <xf numFmtId="164" fontId="6" fillId="3" borderId="5" xfId="1" applyFont="1" applyFill="1" applyBorder="1" applyAlignment="1" applyProtection="1">
      <alignment vertical="center"/>
    </xf>
    <xf numFmtId="9" fontId="5" fillId="0" borderId="0" xfId="1" applyNumberFormat="1" applyFont="1" applyFill="1" applyAlignment="1" applyProtection="1">
      <alignment vertical="center"/>
    </xf>
    <xf numFmtId="164" fontId="22" fillId="0" borderId="0" xfId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vertical="center"/>
    </xf>
    <xf numFmtId="9" fontId="5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</xf>
    <xf numFmtId="164" fontId="22" fillId="0" borderId="0" xfId="1" applyFont="1" applyFill="1" applyAlignment="1" applyProtection="1">
      <alignment vertical="center"/>
    </xf>
    <xf numFmtId="164" fontId="23" fillId="0" borderId="0" xfId="1" applyFont="1" applyFill="1" applyAlignment="1" applyProtection="1">
      <alignment vertical="center"/>
    </xf>
    <xf numFmtId="9" fontId="23" fillId="0" borderId="0" xfId="1" applyNumberFormat="1" applyFont="1" applyFill="1" applyAlignment="1" applyProtection="1">
      <alignment vertical="center"/>
    </xf>
    <xf numFmtId="164" fontId="8" fillId="0" borderId="0" xfId="1" applyFont="1" applyFill="1" applyAlignment="1" applyProtection="1">
      <alignment horizontal="center" vertical="center"/>
    </xf>
    <xf numFmtId="165" fontId="7" fillId="0" borderId="0" xfId="1" applyNumberFormat="1" applyFont="1" applyFill="1" applyAlignment="1" applyProtection="1">
      <alignment horizontal="center" vertical="center"/>
    </xf>
    <xf numFmtId="167" fontId="7" fillId="0" borderId="0" xfId="1" applyNumberFormat="1" applyFont="1" applyFill="1" applyAlignment="1" applyProtection="1">
      <alignment horizontal="center" vertical="center"/>
    </xf>
    <xf numFmtId="166" fontId="7" fillId="0" borderId="0" xfId="1" applyNumberFormat="1" applyFont="1" applyFill="1" applyAlignment="1" applyProtection="1">
      <alignment horizontal="center" vertical="center"/>
    </xf>
    <xf numFmtId="164" fontId="6" fillId="3" borderId="4" xfId="1" applyFont="1" applyFill="1" applyBorder="1" applyAlignment="1" applyProtection="1">
      <alignment horizontal="center" vertical="center"/>
    </xf>
    <xf numFmtId="164" fontId="6" fillId="3" borderId="12" xfId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9" borderId="14" xfId="0" applyNumberFormat="1" applyFont="1" applyFill="1" applyBorder="1" applyAlignment="1" applyProtection="1">
      <alignment horizontal="center" vertical="center"/>
    </xf>
    <xf numFmtId="0" fontId="12" fillId="9" borderId="14" xfId="0" applyNumberFormat="1" applyFont="1" applyFill="1" applyBorder="1" applyAlignment="1" applyProtection="1">
      <alignment horizontal="left" vertical="center"/>
    </xf>
    <xf numFmtId="0" fontId="12" fillId="9" borderId="19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horizontal="center" vertical="center"/>
    </xf>
    <xf numFmtId="9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0" fillId="12" borderId="17" xfId="0" applyNumberFormat="1" applyFont="1" applyFill="1" applyBorder="1" applyAlignment="1" applyProtection="1">
      <alignment horizontal="left" vertical="center"/>
    </xf>
    <xf numFmtId="0" fontId="10" fillId="12" borderId="18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169" fontId="13" fillId="0" borderId="16" xfId="0" applyNumberFormat="1" applyFont="1" applyFill="1" applyBorder="1" applyAlignment="1" applyProtection="1">
      <alignment horizontal="center" vertical="center"/>
    </xf>
    <xf numFmtId="9" fontId="13" fillId="0" borderId="16" xfId="0" applyNumberFormat="1" applyFont="1" applyFill="1" applyBorder="1" applyAlignment="1" applyProtection="1">
      <alignment horizontal="center" vertical="center"/>
    </xf>
    <xf numFmtId="166" fontId="12" fillId="0" borderId="16" xfId="0" applyNumberFormat="1" applyFont="1" applyFill="1" applyBorder="1" applyAlignment="1" applyProtection="1">
      <alignment horizontal="center" vertical="center"/>
    </xf>
    <xf numFmtId="1" fontId="6" fillId="0" borderId="14" xfId="1" applyNumberFormat="1" applyFont="1" applyFill="1" applyBorder="1" applyAlignment="1" applyProtection="1">
      <alignment horizontal="center" vertical="center"/>
    </xf>
    <xf numFmtId="10" fontId="6" fillId="0" borderId="14" xfId="1" applyNumberFormat="1" applyFont="1" applyFill="1" applyBorder="1" applyAlignment="1" applyProtection="1">
      <alignment horizontal="center" vertical="center"/>
    </xf>
    <xf numFmtId="164" fontId="4" fillId="6" borderId="29" xfId="1" applyFont="1" applyFill="1" applyBorder="1" applyAlignment="1" applyProtection="1">
      <alignment vertical="top"/>
    </xf>
    <xf numFmtId="164" fontId="4" fillId="6" borderId="10" xfId="1" applyFont="1" applyFill="1" applyBorder="1" applyAlignment="1" applyProtection="1">
      <alignment vertical="top"/>
    </xf>
    <xf numFmtId="164" fontId="4" fillId="6" borderId="11" xfId="1" applyFont="1" applyFill="1" applyBorder="1" applyAlignment="1" applyProtection="1">
      <alignment vertical="top"/>
    </xf>
    <xf numFmtId="164" fontId="6" fillId="3" borderId="30" xfId="1" applyFont="1" applyFill="1" applyBorder="1" applyAlignment="1" applyProtection="1">
      <alignment vertical="top"/>
    </xf>
    <xf numFmtId="164" fontId="6" fillId="3" borderId="28" xfId="1" applyFont="1" applyFill="1" applyBorder="1" applyAlignment="1" applyProtection="1">
      <alignment vertical="top"/>
    </xf>
    <xf numFmtId="164" fontId="6" fillId="3" borderId="7" xfId="1" applyFont="1" applyFill="1" applyBorder="1" applyAlignment="1" applyProtection="1">
      <alignment vertical="top"/>
    </xf>
    <xf numFmtId="164" fontId="6" fillId="3" borderId="7" xfId="1" applyFont="1" applyFill="1" applyBorder="1" applyAlignment="1" applyProtection="1">
      <alignment vertical="center"/>
    </xf>
    <xf numFmtId="164" fontId="9" fillId="0" borderId="14" xfId="1" applyFont="1" applyFill="1" applyBorder="1" applyAlignment="1" applyProtection="1">
      <alignment horizontal="center" vertical="center"/>
    </xf>
    <xf numFmtId="164" fontId="18" fillId="14" borderId="14" xfId="1" applyFont="1" applyFill="1" applyBorder="1" applyAlignment="1" applyProtection="1">
      <alignment horizontal="center" vertical="center"/>
    </xf>
    <xf numFmtId="164" fontId="18" fillId="0" borderId="14" xfId="1" applyFont="1" applyFill="1" applyBorder="1" applyAlignment="1" applyProtection="1">
      <alignment horizontal="center" vertical="center"/>
    </xf>
    <xf numFmtId="164" fontId="18" fillId="0" borderId="19" xfId="1" applyFont="1" applyFill="1" applyBorder="1" applyAlignment="1" applyProtection="1">
      <alignment horizontal="center" vertical="center"/>
    </xf>
    <xf numFmtId="164" fontId="18" fillId="0" borderId="0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>
      <alignment vertical="center" shrinkToFit="1"/>
    </xf>
    <xf numFmtId="164" fontId="16" fillId="0" borderId="0" xfId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18" fillId="0" borderId="0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vertical="center"/>
    </xf>
    <xf numFmtId="166" fontId="12" fillId="4" borderId="0" xfId="1" applyNumberFormat="1" applyFont="1" applyFill="1" applyBorder="1" applyAlignment="1" applyProtection="1">
      <alignment horizontal="center" vertical="center"/>
    </xf>
    <xf numFmtId="165" fontId="12" fillId="0" borderId="5" xfId="1" applyNumberFormat="1" applyFont="1" applyFill="1" applyBorder="1" applyAlignment="1" applyProtection="1">
      <alignment horizontal="center" vertical="center"/>
    </xf>
    <xf numFmtId="9" fontId="12" fillId="0" borderId="5" xfId="1" applyNumberFormat="1" applyFont="1" applyFill="1" applyBorder="1" applyAlignment="1" applyProtection="1">
      <alignment horizontal="center" vertical="center"/>
    </xf>
    <xf numFmtId="166" fontId="12" fillId="0" borderId="5" xfId="1" applyNumberFormat="1" applyFont="1" applyFill="1" applyBorder="1" applyAlignment="1" applyProtection="1">
      <alignment horizontal="center" vertical="center"/>
    </xf>
    <xf numFmtId="166" fontId="12" fillId="0" borderId="0" xfId="1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171" fontId="12" fillId="0" borderId="20" xfId="0" applyNumberFormat="1" applyFont="1" applyFill="1" applyBorder="1" applyAlignment="1" applyProtection="1">
      <alignment horizontal="center" vertical="center"/>
    </xf>
    <xf numFmtId="9" fontId="12" fillId="0" borderId="20" xfId="0" applyNumberFormat="1" applyFont="1" applyFill="1" applyBorder="1" applyAlignment="1" applyProtection="1">
      <alignment horizontal="center" vertical="center"/>
    </xf>
    <xf numFmtId="166" fontId="12" fillId="0" borderId="20" xfId="0" applyNumberFormat="1" applyFont="1" applyFill="1" applyBorder="1" applyAlignment="1" applyProtection="1">
      <alignment horizontal="center" vertical="center"/>
    </xf>
    <xf numFmtId="171" fontId="5" fillId="0" borderId="0" xfId="1" applyNumberFormat="1" applyFont="1" applyFill="1" applyAlignment="1" applyProtection="1">
      <alignment vertical="center"/>
    </xf>
    <xf numFmtId="164" fontId="5" fillId="0" borderId="0" xfId="1" applyFont="1" applyFill="1" applyAlignment="1" applyProtection="1">
      <alignment horizontal="right" vertical="center" indent="1"/>
    </xf>
    <xf numFmtId="164" fontId="5" fillId="0" borderId="0" xfId="1" applyFont="1" applyFill="1" applyAlignment="1" applyProtection="1">
      <alignment horizontal="left" vertical="center"/>
    </xf>
    <xf numFmtId="172" fontId="28" fillId="0" borderId="14" xfId="6" applyNumberFormat="1" applyFont="1" applyBorder="1" applyAlignment="1" applyProtection="1">
      <alignment horizontal="center" vertical="center"/>
      <protection locked="0"/>
    </xf>
    <xf numFmtId="9" fontId="28" fillId="0" borderId="19" xfId="6" applyNumberFormat="1" applyFont="1" applyBorder="1" applyAlignment="1" applyProtection="1">
      <alignment horizontal="center" vertical="center"/>
      <protection locked="0"/>
    </xf>
    <xf numFmtId="9" fontId="28" fillId="0" borderId="14" xfId="6" applyNumberFormat="1" applyFont="1" applyBorder="1" applyAlignment="1" applyProtection="1">
      <alignment horizontal="center" vertical="center"/>
      <protection locked="0"/>
    </xf>
    <xf numFmtId="172" fontId="28" fillId="21" borderId="14" xfId="6" applyNumberFormat="1" applyFont="1" applyFill="1" applyBorder="1" applyAlignment="1" applyProtection="1">
      <alignment horizontal="center" vertical="center"/>
      <protection locked="0"/>
    </xf>
    <xf numFmtId="9" fontId="28" fillId="21" borderId="34" xfId="6" applyNumberFormat="1" applyFont="1" applyFill="1" applyBorder="1" applyAlignment="1" applyProtection="1">
      <alignment horizontal="center" vertical="center"/>
      <protection locked="0"/>
    </xf>
    <xf numFmtId="9" fontId="28" fillId="21" borderId="14" xfId="6" applyNumberFormat="1" applyFont="1" applyFill="1" applyBorder="1" applyAlignment="1" applyProtection="1">
      <alignment horizontal="center" vertical="center"/>
      <protection locked="0"/>
    </xf>
    <xf numFmtId="172" fontId="28" fillId="21" borderId="17" xfId="6" applyNumberFormat="1" applyFont="1" applyFill="1" applyBorder="1" applyAlignment="1" applyProtection="1">
      <alignment horizontal="center" vertical="center"/>
      <protection locked="0"/>
    </xf>
    <xf numFmtId="173" fontId="28" fillId="0" borderId="14" xfId="6" applyNumberFormat="1" applyFont="1" applyBorder="1" applyAlignment="1" applyProtection="1">
      <alignment horizontal="center" vertical="center"/>
      <protection locked="0"/>
    </xf>
    <xf numFmtId="9" fontId="28" fillId="21" borderId="17" xfId="6" applyNumberFormat="1" applyFont="1" applyFill="1" applyBorder="1" applyAlignment="1" applyProtection="1">
      <alignment horizontal="center" vertical="center"/>
      <protection locked="0"/>
    </xf>
    <xf numFmtId="172" fontId="28" fillId="21" borderId="21" xfId="6" applyNumberFormat="1" applyFont="1" applyFill="1" applyBorder="1" applyAlignment="1" applyProtection="1">
      <alignment horizontal="center" vertical="center"/>
      <protection locked="0"/>
    </xf>
    <xf numFmtId="172" fontId="28" fillId="0" borderId="21" xfId="6" applyNumberFormat="1" applyFont="1" applyBorder="1" applyAlignment="1" applyProtection="1">
      <alignment horizontal="center" vertical="center"/>
      <protection locked="0"/>
    </xf>
    <xf numFmtId="172" fontId="28" fillId="0" borderId="18" xfId="6" applyNumberFormat="1" applyFont="1" applyBorder="1" applyAlignment="1" applyProtection="1">
      <alignment horizontal="center" vertical="center"/>
      <protection locked="0"/>
    </xf>
    <xf numFmtId="9" fontId="28" fillId="0" borderId="18" xfId="6" applyNumberFormat="1" applyFont="1" applyBorder="1" applyAlignment="1" applyProtection="1">
      <alignment horizontal="center" vertical="center"/>
      <protection locked="0"/>
    </xf>
    <xf numFmtId="172" fontId="28" fillId="0" borderId="27" xfId="6" applyNumberFormat="1" applyFont="1" applyBorder="1" applyAlignment="1" applyProtection="1">
      <alignment horizontal="center" vertical="center"/>
      <protection locked="0"/>
    </xf>
    <xf numFmtId="172" fontId="28" fillId="0" borderId="14" xfId="0" applyNumberFormat="1" applyFont="1" applyBorder="1" applyAlignment="1" applyProtection="1">
      <alignment horizontal="center" vertical="center"/>
      <protection locked="0"/>
    </xf>
    <xf numFmtId="9" fontId="28" fillId="0" borderId="19" xfId="0" applyNumberFormat="1" applyFont="1" applyBorder="1" applyAlignment="1" applyProtection="1">
      <alignment horizontal="center" vertical="center"/>
      <protection locked="0"/>
    </xf>
    <xf numFmtId="165" fontId="12" fillId="0" borderId="14" xfId="0" applyNumberFormat="1" applyFont="1" applyFill="1" applyBorder="1" applyAlignment="1" applyProtection="1">
      <alignment horizontal="center" vertical="center"/>
      <protection locked="0"/>
    </xf>
    <xf numFmtId="9" fontId="12" fillId="0" borderId="1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1" applyFont="1" applyFill="1" applyBorder="1" applyAlignment="1" applyProtection="1">
      <alignment horizontal="center" vertical="center"/>
    </xf>
    <xf numFmtId="9" fontId="29" fillId="0" borderId="17" xfId="6" applyNumberFormat="1" applyFont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right" vertical="center"/>
    </xf>
    <xf numFmtId="164" fontId="5" fillId="0" borderId="0" xfId="1" applyFont="1" applyFill="1" applyBorder="1" applyAlignment="1" applyProtection="1">
      <alignment horizontal="right" vertical="center"/>
    </xf>
    <xf numFmtId="0" fontId="28" fillId="0" borderId="14" xfId="6" applyFont="1" applyFill="1" applyBorder="1" applyAlignment="1" applyProtection="1">
      <alignment horizontal="center" vertical="center"/>
    </xf>
    <xf numFmtId="0" fontId="28" fillId="0" borderId="14" xfId="6" applyFont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left" vertical="center" indent="1"/>
    </xf>
    <xf numFmtId="175" fontId="5" fillId="0" borderId="0" xfId="1" applyNumberFormat="1" applyFont="1" applyFill="1" applyAlignment="1" applyProtection="1">
      <alignment horizontal="left" vertical="center"/>
    </xf>
    <xf numFmtId="175" fontId="5" fillId="0" borderId="19" xfId="1" applyNumberFormat="1" applyFont="1" applyFill="1" applyBorder="1" applyAlignment="1" applyProtection="1">
      <alignment horizontal="left" vertical="center"/>
    </xf>
    <xf numFmtId="175" fontId="5" fillId="0" borderId="20" xfId="1" applyNumberFormat="1" applyFont="1" applyFill="1" applyBorder="1" applyAlignment="1" applyProtection="1">
      <alignment horizontal="left" vertical="center"/>
    </xf>
    <xf numFmtId="175" fontId="5" fillId="0" borderId="21" xfId="1" applyNumberFormat="1" applyFont="1" applyFill="1" applyBorder="1" applyAlignment="1" applyProtection="1">
      <alignment horizontal="left" vertical="center"/>
    </xf>
    <xf numFmtId="164" fontId="5" fillId="0" borderId="37" xfId="1" applyFont="1" applyFill="1" applyBorder="1" applyAlignment="1" applyProtection="1">
      <alignment vertical="center"/>
    </xf>
    <xf numFmtId="164" fontId="32" fillId="24" borderId="38" xfId="1" applyFont="1" applyFill="1" applyBorder="1" applyAlignment="1" applyProtection="1">
      <alignment vertical="center"/>
    </xf>
    <xf numFmtId="164" fontId="5" fillId="24" borderId="0" xfId="1" applyFont="1" applyFill="1" applyBorder="1" applyAlignment="1" applyProtection="1">
      <alignment vertical="center"/>
    </xf>
    <xf numFmtId="164" fontId="32" fillId="24" borderId="0" xfId="1" applyFont="1" applyFill="1" applyBorder="1" applyAlignment="1" applyProtection="1">
      <alignment vertical="center"/>
    </xf>
    <xf numFmtId="164" fontId="6" fillId="24" borderId="0" xfId="1" applyFont="1" applyFill="1" applyBorder="1" applyAlignment="1" applyProtection="1">
      <alignment vertical="center"/>
    </xf>
    <xf numFmtId="164" fontId="5" fillId="24" borderId="39" xfId="1" applyFont="1" applyFill="1" applyBorder="1" applyAlignment="1" applyProtection="1">
      <alignment vertical="center"/>
    </xf>
    <xf numFmtId="164" fontId="5" fillId="0" borderId="35" xfId="1" applyFont="1" applyFill="1" applyBorder="1" applyAlignment="1" applyProtection="1">
      <alignment vertical="center"/>
    </xf>
    <xf numFmtId="164" fontId="5" fillId="0" borderId="36" xfId="1" applyFont="1" applyFill="1" applyBorder="1" applyAlignment="1" applyProtection="1">
      <alignment vertical="center"/>
    </xf>
    <xf numFmtId="164" fontId="5" fillId="0" borderId="38" xfId="1" applyFont="1" applyFill="1" applyBorder="1" applyAlignment="1" applyProtection="1">
      <alignment vertical="center"/>
    </xf>
    <xf numFmtId="164" fontId="5" fillId="0" borderId="39" xfId="1" applyFont="1" applyFill="1" applyBorder="1" applyAlignment="1" applyProtection="1">
      <alignment vertical="center"/>
    </xf>
    <xf numFmtId="164" fontId="5" fillId="0" borderId="47" xfId="1" applyFont="1" applyFill="1" applyBorder="1" applyAlignment="1" applyProtection="1">
      <alignment vertical="center"/>
    </xf>
    <xf numFmtId="164" fontId="5" fillId="0" borderId="48" xfId="1" applyFont="1" applyFill="1" applyBorder="1" applyAlignment="1" applyProtection="1">
      <alignment vertical="center"/>
    </xf>
    <xf numFmtId="164" fontId="5" fillId="0" borderId="27" xfId="1" applyFont="1" applyFill="1" applyBorder="1" applyAlignment="1" applyProtection="1">
      <alignment vertical="center"/>
    </xf>
    <xf numFmtId="164" fontId="5" fillId="0" borderId="49" xfId="1" applyFont="1" applyFill="1" applyBorder="1" applyAlignment="1" applyProtection="1">
      <alignment vertical="center"/>
    </xf>
    <xf numFmtId="164" fontId="5" fillId="0" borderId="50" xfId="1" applyFont="1" applyFill="1" applyBorder="1" applyAlignment="1" applyProtection="1">
      <alignment vertical="center"/>
    </xf>
    <xf numFmtId="164" fontId="5" fillId="0" borderId="18" xfId="1" applyFont="1" applyFill="1" applyBorder="1" applyAlignment="1" applyProtection="1">
      <alignment vertical="center"/>
    </xf>
    <xf numFmtId="164" fontId="5" fillId="0" borderId="54" xfId="1" applyFont="1" applyFill="1" applyBorder="1" applyAlignment="1" applyProtection="1">
      <alignment vertical="center"/>
    </xf>
    <xf numFmtId="164" fontId="5" fillId="0" borderId="55" xfId="1" applyFont="1" applyFill="1" applyBorder="1" applyAlignment="1" applyProtection="1">
      <alignment vertical="center"/>
    </xf>
    <xf numFmtId="0" fontId="35" fillId="15" borderId="35" xfId="0" applyFont="1" applyFill="1" applyBorder="1"/>
    <xf numFmtId="0" fontId="35" fillId="15" borderId="37" xfId="0" applyFont="1" applyFill="1" applyBorder="1"/>
    <xf numFmtId="0" fontId="35" fillId="15" borderId="36" xfId="0" applyFont="1" applyFill="1" applyBorder="1"/>
    <xf numFmtId="0" fontId="0" fillId="15" borderId="40" xfId="0" applyFill="1" applyBorder="1"/>
    <xf numFmtId="0" fontId="0" fillId="15" borderId="42" xfId="0" applyFill="1" applyBorder="1"/>
    <xf numFmtId="0" fontId="35" fillId="15" borderId="42" xfId="0" applyFont="1" applyFill="1" applyBorder="1"/>
    <xf numFmtId="0" fontId="0" fillId="15" borderId="41" xfId="0" applyFill="1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15" borderId="38" xfId="0" applyFill="1" applyBorder="1"/>
    <xf numFmtId="0" fontId="0" fillId="15" borderId="39" xfId="0" applyFill="1" applyBorder="1"/>
    <xf numFmtId="0" fontId="0" fillId="0" borderId="37" xfId="0" applyBorder="1"/>
    <xf numFmtId="164" fontId="5" fillId="0" borderId="0" xfId="1" applyFont="1" applyFill="1" applyAlignment="1" applyProtection="1">
      <alignment vertical="center"/>
    </xf>
    <xf numFmtId="164" fontId="5" fillId="0" borderId="0" xfId="1" applyFont="1" applyFill="1" applyAlignment="1" applyProtection="1">
      <alignment horizontal="center" vertical="center"/>
    </xf>
    <xf numFmtId="1" fontId="0" fillId="0" borderId="0" xfId="0" applyNumberFormat="1" applyProtection="1"/>
    <xf numFmtId="1" fontId="30" fillId="0" borderId="0" xfId="0" applyNumberFormat="1" applyFont="1" applyProtection="1"/>
    <xf numFmtId="1" fontId="0" fillId="0" borderId="0" xfId="0" applyNumberFormat="1" applyAlignment="1" applyProtection="1">
      <alignment horizontal="right"/>
    </xf>
    <xf numFmtId="1" fontId="5" fillId="0" borderId="0" xfId="1" applyNumberFormat="1" applyFont="1" applyFill="1" applyAlignment="1" applyProtection="1">
      <alignment horizontal="right" vertical="center"/>
    </xf>
    <xf numFmtId="1" fontId="5" fillId="0" borderId="0" xfId="1" applyNumberFormat="1" applyFont="1" applyFill="1" applyBorder="1" applyAlignment="1" applyProtection="1">
      <alignment horizontal="right" vertical="center"/>
    </xf>
    <xf numFmtId="1" fontId="30" fillId="0" borderId="0" xfId="0" applyNumberFormat="1" applyFont="1" applyAlignment="1" applyProtection="1">
      <alignment horizontal="right"/>
    </xf>
    <xf numFmtId="1" fontId="22" fillId="0" borderId="0" xfId="1" applyNumberFormat="1" applyFont="1" applyFill="1" applyAlignment="1" applyProtection="1">
      <alignment vertical="center"/>
    </xf>
    <xf numFmtId="164" fontId="34" fillId="28" borderId="16" xfId="1" applyFont="1" applyFill="1" applyBorder="1" applyAlignment="1" applyProtection="1">
      <alignment vertical="center"/>
    </xf>
    <xf numFmtId="164" fontId="15" fillId="28" borderId="25" xfId="1" applyFont="1" applyFill="1" applyBorder="1" applyAlignment="1" applyProtection="1">
      <alignment vertical="center"/>
    </xf>
    <xf numFmtId="164" fontId="33" fillId="28" borderId="34" xfId="1" applyFont="1" applyFill="1" applyBorder="1" applyAlignment="1" applyProtection="1">
      <alignment vertical="center"/>
    </xf>
    <xf numFmtId="164" fontId="5" fillId="28" borderId="27" xfId="1" applyFont="1" applyFill="1" applyBorder="1" applyAlignment="1" applyProtection="1">
      <alignment vertical="center"/>
    </xf>
    <xf numFmtId="164" fontId="34" fillId="29" borderId="0" xfId="1" applyFont="1" applyFill="1" applyBorder="1" applyAlignment="1" applyProtection="1">
      <alignment vertical="center"/>
    </xf>
    <xf numFmtId="164" fontId="34" fillId="29" borderId="0" xfId="1" applyFont="1" applyFill="1" applyBorder="1" applyAlignment="1" applyProtection="1">
      <alignment horizontal="right" vertical="center"/>
    </xf>
    <xf numFmtId="164" fontId="33" fillId="29" borderId="0" xfId="1" applyFont="1" applyFill="1" applyBorder="1" applyAlignment="1" applyProtection="1">
      <alignment vertical="center"/>
    </xf>
    <xf numFmtId="164" fontId="15" fillId="29" borderId="0" xfId="1" applyFont="1" applyFill="1" applyBorder="1" applyAlignment="1" applyProtection="1">
      <alignment horizontal="right" vertical="center"/>
    </xf>
    <xf numFmtId="164" fontId="34" fillId="29" borderId="26" xfId="1" applyFont="1" applyFill="1" applyBorder="1" applyAlignment="1" applyProtection="1">
      <alignment vertical="center"/>
    </xf>
    <xf numFmtId="164" fontId="15" fillId="29" borderId="26" xfId="1" applyFont="1" applyFill="1" applyBorder="1" applyAlignment="1" applyProtection="1">
      <alignment vertical="center"/>
    </xf>
    <xf numFmtId="164" fontId="33" fillId="29" borderId="26" xfId="1" applyFont="1" applyFill="1" applyBorder="1" applyAlignment="1" applyProtection="1">
      <alignment vertical="center"/>
    </xf>
    <xf numFmtId="164" fontId="5" fillId="29" borderId="26" xfId="1" applyFont="1" applyFill="1" applyBorder="1" applyAlignment="1" applyProtection="1">
      <alignment vertical="center"/>
    </xf>
    <xf numFmtId="164" fontId="18" fillId="0" borderId="19" xfId="1" applyFont="1" applyFill="1" applyBorder="1" applyAlignment="1" applyProtection="1">
      <alignment vertical="center"/>
    </xf>
    <xf numFmtId="164" fontId="6" fillId="3" borderId="17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vertical="center"/>
      <protection locked="0"/>
    </xf>
    <xf numFmtId="164" fontId="15" fillId="28" borderId="16" xfId="1" applyFont="1" applyFill="1" applyBorder="1" applyAlignment="1" applyProtection="1">
      <alignment vertical="center"/>
    </xf>
    <xf numFmtId="164" fontId="6" fillId="3" borderId="17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5" fillId="0" borderId="17" xfId="1" applyFont="1" applyFill="1" applyBorder="1" applyAlignment="1" applyProtection="1">
      <alignment horizontal="left" vertical="center"/>
      <protection locked="0"/>
    </xf>
    <xf numFmtId="164" fontId="5" fillId="0" borderId="22" xfId="1" applyFont="1" applyFill="1" applyBorder="1" applyAlignment="1" applyProtection="1">
      <alignment horizontal="left" vertical="center"/>
      <protection locked="0"/>
    </xf>
    <xf numFmtId="164" fontId="5" fillId="0" borderId="18" xfId="1" applyFont="1" applyFill="1" applyBorder="1" applyAlignment="1" applyProtection="1">
      <alignment horizontal="left" vertical="center"/>
      <protection locked="0"/>
    </xf>
    <xf numFmtId="165" fontId="5" fillId="0" borderId="17" xfId="1" applyNumberFormat="1" applyFont="1" applyFill="1" applyBorder="1" applyAlignment="1" applyProtection="1">
      <alignment horizontal="center" vertical="center"/>
      <protection locked="0"/>
    </xf>
    <xf numFmtId="165" fontId="5" fillId="0" borderId="18" xfId="1" applyNumberFormat="1" applyFont="1" applyFill="1" applyBorder="1" applyAlignment="1" applyProtection="1">
      <alignment horizontal="center" vertical="center"/>
      <protection locked="0"/>
    </xf>
    <xf numFmtId="165" fontId="5" fillId="0" borderId="31" xfId="1" applyNumberFormat="1" applyFont="1" applyFill="1" applyBorder="1" applyAlignment="1" applyProtection="1">
      <alignment horizontal="center" vertical="center"/>
      <protection locked="0"/>
    </xf>
    <xf numFmtId="165" fontId="5" fillId="0" borderId="33" xfId="1" applyNumberFormat="1" applyFont="1" applyFill="1" applyBorder="1" applyAlignment="1" applyProtection="1">
      <alignment horizontal="center" vertical="center"/>
      <protection locked="0"/>
    </xf>
    <xf numFmtId="164" fontId="5" fillId="0" borderId="31" xfId="1" applyFont="1" applyFill="1" applyBorder="1" applyAlignment="1" applyProtection="1">
      <alignment horizontal="center" vertical="center" shrinkToFit="1"/>
      <protection locked="0"/>
    </xf>
    <xf numFmtId="164" fontId="5" fillId="0" borderId="32" xfId="1" applyFont="1" applyFill="1" applyBorder="1" applyAlignment="1" applyProtection="1">
      <alignment horizontal="center" vertical="center" shrinkToFit="1"/>
      <protection locked="0"/>
    </xf>
    <xf numFmtId="164" fontId="5" fillId="0" borderId="33" xfId="1" applyFont="1" applyFill="1" applyBorder="1" applyAlignment="1" applyProtection="1">
      <alignment horizontal="center" vertical="center" shrinkToFit="1"/>
      <protection locked="0"/>
    </xf>
    <xf numFmtId="174" fontId="29" fillId="0" borderId="14" xfId="6" applyNumberFormat="1" applyFont="1" applyBorder="1" applyAlignment="1" applyProtection="1">
      <alignment horizontal="center" vertical="center"/>
      <protection locked="0"/>
    </xf>
    <xf numFmtId="164" fontId="4" fillId="17" borderId="17" xfId="1" applyFont="1" applyFill="1" applyBorder="1" applyAlignment="1" applyProtection="1">
      <alignment horizontal="left" vertical="center"/>
    </xf>
    <xf numFmtId="164" fontId="4" fillId="17" borderId="22" xfId="1" applyFont="1" applyFill="1" applyBorder="1" applyAlignment="1" applyProtection="1">
      <alignment horizontal="left" vertical="center"/>
    </xf>
    <xf numFmtId="164" fontId="4" fillId="17" borderId="18" xfId="1" applyFont="1" applyFill="1" applyBorder="1" applyAlignment="1" applyProtection="1">
      <alignment horizontal="left" vertical="center"/>
    </xf>
    <xf numFmtId="0" fontId="29" fillId="0" borderId="14" xfId="6" applyFont="1" applyBorder="1" applyAlignment="1" applyProtection="1">
      <alignment horizontal="center" vertical="center"/>
    </xf>
    <xf numFmtId="174" fontId="29" fillId="0" borderId="14" xfId="6" applyNumberFormat="1" applyFont="1" applyBorder="1" applyAlignment="1" applyProtection="1">
      <alignment horizontal="center" vertical="center"/>
    </xf>
    <xf numFmtId="164" fontId="6" fillId="3" borderId="17" xfId="1" applyFont="1" applyFill="1" applyBorder="1" applyAlignment="1" applyProtection="1">
      <alignment horizontal="center" vertical="center"/>
    </xf>
    <xf numFmtId="164" fontId="6" fillId="3" borderId="18" xfId="1" applyFont="1" applyFill="1" applyBorder="1" applyAlignment="1" applyProtection="1">
      <alignment horizontal="center" vertical="center"/>
    </xf>
    <xf numFmtId="164" fontId="16" fillId="0" borderId="14" xfId="1" applyFont="1" applyFill="1" applyBorder="1" applyAlignment="1" applyProtection="1">
      <alignment horizontal="left" vertical="center" shrinkToFit="1"/>
    </xf>
    <xf numFmtId="164" fontId="16" fillId="14" borderId="14" xfId="1" applyFont="1" applyFill="1" applyBorder="1" applyAlignment="1" applyProtection="1">
      <alignment horizontal="left" vertical="center" shrinkToFit="1"/>
    </xf>
    <xf numFmtId="164" fontId="5" fillId="0" borderId="31" xfId="1" applyFont="1" applyFill="1" applyBorder="1" applyAlignment="1" applyProtection="1">
      <alignment horizontal="left" vertical="center"/>
      <protection locked="0"/>
    </xf>
    <xf numFmtId="164" fontId="5" fillId="0" borderId="32" xfId="1" applyFont="1" applyFill="1" applyBorder="1" applyAlignment="1" applyProtection="1">
      <alignment horizontal="left" vertical="center"/>
      <protection locked="0"/>
    </xf>
    <xf numFmtId="164" fontId="5" fillId="0" borderId="33" xfId="1" applyFont="1" applyFill="1" applyBorder="1" applyAlignment="1" applyProtection="1">
      <alignment horizontal="left" vertical="center"/>
      <protection locked="0"/>
    </xf>
    <xf numFmtId="0" fontId="29" fillId="0" borderId="14" xfId="6" applyFont="1" applyBorder="1" applyAlignment="1" applyProtection="1">
      <alignment horizontal="left" vertical="center"/>
      <protection locked="0"/>
    </xf>
    <xf numFmtId="0" fontId="29" fillId="0" borderId="17" xfId="6" applyFont="1" applyBorder="1" applyAlignment="1" applyProtection="1">
      <alignment horizontal="center" vertical="center"/>
    </xf>
    <xf numFmtId="164" fontId="4" fillId="7" borderId="14" xfId="1" applyFont="1" applyFill="1" applyBorder="1" applyAlignment="1" applyProtection="1">
      <alignment horizontal="left" vertical="center"/>
    </xf>
    <xf numFmtId="164" fontId="5" fillId="0" borderId="17" xfId="1" applyFont="1" applyFill="1" applyBorder="1" applyAlignment="1" applyProtection="1">
      <alignment horizontal="center" vertical="center"/>
    </xf>
    <xf numFmtId="164" fontId="5" fillId="0" borderId="22" xfId="1" applyFont="1" applyFill="1" applyBorder="1" applyAlignment="1" applyProtection="1">
      <alignment horizontal="center" vertical="center"/>
    </xf>
    <xf numFmtId="164" fontId="5" fillId="0" borderId="18" xfId="1" applyFont="1" applyFill="1" applyBorder="1" applyAlignment="1" applyProtection="1">
      <alignment horizontal="center" vertical="center"/>
    </xf>
    <xf numFmtId="164" fontId="4" fillId="15" borderId="17" xfId="1" applyFont="1" applyFill="1" applyBorder="1" applyAlignment="1" applyProtection="1">
      <alignment horizontal="left" vertical="center"/>
    </xf>
    <xf numFmtId="164" fontId="4" fillId="15" borderId="22" xfId="1" applyFont="1" applyFill="1" applyBorder="1" applyAlignment="1" applyProtection="1">
      <alignment horizontal="left" vertical="center"/>
    </xf>
    <xf numFmtId="164" fontId="4" fillId="15" borderId="18" xfId="1" applyFont="1" applyFill="1" applyBorder="1" applyAlignment="1" applyProtection="1">
      <alignment horizontal="left" vertical="center"/>
    </xf>
    <xf numFmtId="164" fontId="16" fillId="14" borderId="14" xfId="1" applyFont="1" applyFill="1" applyBorder="1" applyAlignment="1" applyProtection="1">
      <alignment vertical="center" shrinkToFit="1"/>
    </xf>
    <xf numFmtId="164" fontId="16" fillId="0" borderId="14" xfId="1" applyFont="1" applyFill="1" applyBorder="1" applyAlignment="1" applyProtection="1">
      <alignment vertical="center" shrinkToFit="1"/>
    </xf>
    <xf numFmtId="164" fontId="4" fillId="19" borderId="17" xfId="1" applyFont="1" applyFill="1" applyBorder="1" applyAlignment="1" applyProtection="1">
      <alignment horizontal="left" vertical="center" shrinkToFit="1"/>
    </xf>
    <xf numFmtId="164" fontId="4" fillId="19" borderId="22" xfId="1" applyFont="1" applyFill="1" applyBorder="1" applyAlignment="1" applyProtection="1">
      <alignment horizontal="left" vertical="center" shrinkToFit="1"/>
    </xf>
    <xf numFmtId="164" fontId="4" fillId="19" borderId="18" xfId="1" applyFont="1" applyFill="1" applyBorder="1" applyAlignment="1" applyProtection="1">
      <alignment horizontal="left" vertical="center" shrinkToFit="1"/>
    </xf>
    <xf numFmtId="164" fontId="5" fillId="14" borderId="23" xfId="1" applyFont="1" applyFill="1" applyBorder="1" applyAlignment="1" applyProtection="1">
      <alignment vertical="center" shrinkToFit="1"/>
    </xf>
    <xf numFmtId="164" fontId="5" fillId="14" borderId="24" xfId="1" applyFont="1" applyFill="1" applyBorder="1" applyAlignment="1" applyProtection="1">
      <alignment vertical="center" shrinkToFit="1"/>
    </xf>
    <xf numFmtId="164" fontId="5" fillId="14" borderId="25" xfId="1" applyFont="1" applyFill="1" applyBorder="1" applyAlignment="1" applyProtection="1">
      <alignment vertical="center" shrinkToFit="1"/>
    </xf>
    <xf numFmtId="164" fontId="5" fillId="14" borderId="27" xfId="1" applyFont="1" applyFill="1" applyBorder="1" applyAlignment="1" applyProtection="1">
      <alignment vertical="center" shrinkToFit="1"/>
    </xf>
    <xf numFmtId="164" fontId="5" fillId="14" borderId="23" xfId="1" applyFont="1" applyFill="1" applyBorder="1" applyAlignment="1" applyProtection="1">
      <alignment horizontal="left" vertical="center" shrinkToFit="1"/>
    </xf>
    <xf numFmtId="164" fontId="5" fillId="14" borderId="24" xfId="1" applyFont="1" applyFill="1" applyBorder="1" applyAlignment="1" applyProtection="1">
      <alignment horizontal="left" vertical="center" shrinkToFit="1"/>
    </xf>
    <xf numFmtId="164" fontId="5" fillId="14" borderId="25" xfId="1" applyFont="1" applyFill="1" applyBorder="1" applyAlignment="1" applyProtection="1">
      <alignment horizontal="left" vertical="center" shrinkToFit="1"/>
    </xf>
    <xf numFmtId="164" fontId="5" fillId="14" borderId="27" xfId="1" applyFont="1" applyFill="1" applyBorder="1" applyAlignment="1" applyProtection="1">
      <alignment horizontal="left" vertical="center" shrinkToFit="1"/>
    </xf>
    <xf numFmtId="164" fontId="16" fillId="14" borderId="23" xfId="1" applyFont="1" applyFill="1" applyBorder="1" applyAlignment="1" applyProtection="1">
      <alignment vertical="center" shrinkToFit="1"/>
    </xf>
    <xf numFmtId="164" fontId="16" fillId="14" borderId="24" xfId="1" applyFont="1" applyFill="1" applyBorder="1" applyAlignment="1" applyProtection="1">
      <alignment vertical="center" shrinkToFit="1"/>
    </xf>
    <xf numFmtId="164" fontId="16" fillId="14" borderId="25" xfId="1" applyFont="1" applyFill="1" applyBorder="1" applyAlignment="1" applyProtection="1">
      <alignment vertical="center" shrinkToFit="1"/>
    </xf>
    <xf numFmtId="164" fontId="16" fillId="14" borderId="27" xfId="1" applyFont="1" applyFill="1" applyBorder="1" applyAlignment="1" applyProtection="1">
      <alignment vertical="center" shrinkToFit="1"/>
    </xf>
    <xf numFmtId="164" fontId="16" fillId="14" borderId="23" xfId="1" applyFont="1" applyFill="1" applyBorder="1" applyAlignment="1" applyProtection="1">
      <alignment vertical="center" wrapText="1" shrinkToFit="1"/>
    </xf>
    <xf numFmtId="164" fontId="16" fillId="14" borderId="24" xfId="1" applyFont="1" applyFill="1" applyBorder="1" applyAlignment="1" applyProtection="1">
      <alignment vertical="center" wrapText="1" shrinkToFit="1"/>
    </xf>
    <xf numFmtId="164" fontId="16" fillId="14" borderId="25" xfId="1" applyFont="1" applyFill="1" applyBorder="1" applyAlignment="1" applyProtection="1">
      <alignment vertical="center" wrapText="1" shrinkToFit="1"/>
    </xf>
    <xf numFmtId="164" fontId="16" fillId="14" borderId="27" xfId="1" applyFont="1" applyFill="1" applyBorder="1" applyAlignment="1" applyProtection="1">
      <alignment vertical="center" wrapText="1" shrinkToFit="1"/>
    </xf>
    <xf numFmtId="164" fontId="18" fillId="14" borderId="19" xfId="1" applyFont="1" applyFill="1" applyBorder="1" applyAlignment="1" applyProtection="1">
      <alignment horizontal="center" vertical="center"/>
    </xf>
    <xf numFmtId="164" fontId="18" fillId="14" borderId="21" xfId="1" applyFont="1" applyFill="1" applyBorder="1" applyAlignment="1" applyProtection="1">
      <alignment horizontal="center" vertical="center"/>
    </xf>
    <xf numFmtId="164" fontId="19" fillId="14" borderId="14" xfId="1" applyFont="1" applyFill="1" applyBorder="1" applyAlignment="1" applyProtection="1">
      <alignment horizontal="left" vertical="center" shrinkToFit="1"/>
    </xf>
    <xf numFmtId="164" fontId="5" fillId="0" borderId="17" xfId="1" applyFont="1" applyFill="1" applyBorder="1" applyAlignment="1" applyProtection="1">
      <alignment horizontal="left" vertical="center" shrinkToFit="1"/>
    </xf>
    <xf numFmtId="164" fontId="5" fillId="0" borderId="18" xfId="1" applyFont="1" applyFill="1" applyBorder="1" applyAlignment="1" applyProtection="1">
      <alignment horizontal="left" vertical="center" shrinkToFit="1"/>
    </xf>
    <xf numFmtId="164" fontId="16" fillId="14" borderId="14" xfId="1" applyFont="1" applyFill="1" applyBorder="1" applyAlignment="1" applyProtection="1">
      <alignment vertical="center"/>
    </xf>
    <xf numFmtId="164" fontId="5" fillId="0" borderId="17" xfId="1" applyFont="1" applyFill="1" applyBorder="1" applyAlignment="1" applyProtection="1">
      <alignment vertical="center" shrinkToFit="1"/>
    </xf>
    <xf numFmtId="164" fontId="5" fillId="0" borderId="18" xfId="1" applyFont="1" applyFill="1" applyBorder="1" applyAlignment="1" applyProtection="1">
      <alignment vertical="center" shrinkToFit="1"/>
    </xf>
    <xf numFmtId="164" fontId="5" fillId="14" borderId="17" xfId="1" applyFont="1" applyFill="1" applyBorder="1" applyAlignment="1" applyProtection="1">
      <alignment vertical="center" shrinkToFit="1"/>
    </xf>
    <xf numFmtId="164" fontId="5" fillId="14" borderId="18" xfId="1" applyFont="1" applyFill="1" applyBorder="1" applyAlignment="1" applyProtection="1">
      <alignment vertical="center" shrinkToFit="1"/>
    </xf>
    <xf numFmtId="164" fontId="5" fillId="0" borderId="14" xfId="1" applyFont="1" applyFill="1" applyBorder="1" applyAlignment="1" applyProtection="1">
      <alignment vertical="center" shrinkToFit="1"/>
    </xf>
    <xf numFmtId="164" fontId="5" fillId="0" borderId="14" xfId="1" applyFont="1" applyFill="1" applyBorder="1" applyAlignment="1" applyProtection="1">
      <alignment horizontal="left" vertical="center" shrinkToFit="1"/>
    </xf>
    <xf numFmtId="164" fontId="19" fillId="14" borderId="17" xfId="1" applyFont="1" applyFill="1" applyBorder="1" applyAlignment="1" applyProtection="1">
      <alignment horizontal="left" vertical="center" shrinkToFit="1"/>
    </xf>
    <xf numFmtId="164" fontId="19" fillId="14" borderId="18" xfId="1" applyFont="1" applyFill="1" applyBorder="1" applyAlignment="1" applyProtection="1">
      <alignment horizontal="left" vertical="center" shrinkToFit="1"/>
    </xf>
    <xf numFmtId="164" fontId="5" fillId="14" borderId="17" xfId="1" applyFont="1" applyFill="1" applyBorder="1" applyAlignment="1" applyProtection="1">
      <alignment horizontal="left" vertical="center" shrinkToFit="1"/>
    </xf>
    <xf numFmtId="164" fontId="5" fillId="14" borderId="18" xfId="1" applyFont="1" applyFill="1" applyBorder="1" applyAlignment="1" applyProtection="1">
      <alignment horizontal="left" vertical="center" shrinkToFit="1"/>
    </xf>
    <xf numFmtId="164" fontId="5" fillId="0" borderId="23" xfId="1" applyFont="1" applyFill="1" applyBorder="1" applyAlignment="1" applyProtection="1">
      <alignment horizontal="left" vertical="center" shrinkToFit="1"/>
    </xf>
    <xf numFmtId="164" fontId="5" fillId="0" borderId="24" xfId="1" applyFont="1" applyFill="1" applyBorder="1" applyAlignment="1" applyProtection="1">
      <alignment horizontal="left" vertical="center" shrinkToFit="1"/>
    </xf>
    <xf numFmtId="164" fontId="19" fillId="0" borderId="14" xfId="1" applyFont="1" applyFill="1" applyBorder="1" applyAlignment="1" applyProtection="1">
      <alignment horizontal="left" vertical="center" shrinkToFit="1"/>
    </xf>
    <xf numFmtId="0" fontId="19" fillId="14" borderId="17" xfId="0" applyFont="1" applyFill="1" applyBorder="1" applyAlignment="1" applyProtection="1">
      <alignment horizontal="left" vertical="center" shrinkToFit="1"/>
    </xf>
    <xf numFmtId="0" fontId="19" fillId="14" borderId="18" xfId="0" applyFont="1" applyFill="1" applyBorder="1" applyAlignment="1" applyProtection="1">
      <alignment horizontal="left" vertical="center" shrinkToFit="1"/>
    </xf>
    <xf numFmtId="0" fontId="19" fillId="0" borderId="17" xfId="0" applyFont="1" applyBorder="1" applyAlignment="1" applyProtection="1">
      <alignment horizontal="left" vertical="center" shrinkToFit="1"/>
    </xf>
    <xf numFmtId="0" fontId="19" fillId="0" borderId="18" xfId="0" applyFont="1" applyBorder="1" applyAlignment="1" applyProtection="1">
      <alignment horizontal="left" vertical="center" shrinkToFit="1"/>
    </xf>
    <xf numFmtId="164" fontId="9" fillId="0" borderId="14" xfId="1" applyFont="1" applyFill="1" applyBorder="1" applyAlignment="1" applyProtection="1">
      <alignment horizontal="center" vertical="center" shrinkToFit="1"/>
    </xf>
    <xf numFmtId="164" fontId="19" fillId="14" borderId="14" xfId="1" applyFont="1" applyFill="1" applyBorder="1" applyAlignment="1" applyProtection="1">
      <alignment horizontal="left" vertical="center"/>
    </xf>
    <xf numFmtId="164" fontId="5" fillId="14" borderId="14" xfId="1" applyFont="1" applyFill="1" applyBorder="1" applyAlignment="1" applyProtection="1">
      <alignment horizontal="left" vertical="center" shrinkToFit="1"/>
    </xf>
    <xf numFmtId="164" fontId="16" fillId="0" borderId="23" xfId="1" applyFont="1" applyFill="1" applyBorder="1" applyAlignment="1" applyProtection="1">
      <alignment vertical="center" shrinkToFit="1"/>
    </xf>
    <xf numFmtId="164" fontId="16" fillId="0" borderId="24" xfId="1" applyFont="1" applyFill="1" applyBorder="1" applyAlignment="1" applyProtection="1">
      <alignment vertical="center" shrinkToFit="1"/>
    </xf>
    <xf numFmtId="164" fontId="16" fillId="14" borderId="17" xfId="1" applyFont="1" applyFill="1" applyBorder="1" applyAlignment="1" applyProtection="1">
      <alignment vertical="center" shrinkToFit="1"/>
    </xf>
    <xf numFmtId="164" fontId="16" fillId="14" borderId="18" xfId="1" applyFont="1" applyFill="1" applyBorder="1" applyAlignment="1" applyProtection="1">
      <alignment vertical="center" shrinkToFit="1"/>
    </xf>
    <xf numFmtId="164" fontId="16" fillId="14" borderId="23" xfId="1" applyFont="1" applyFill="1" applyBorder="1" applyAlignment="1" applyProtection="1">
      <alignment horizontal="left" vertical="center" shrinkToFit="1"/>
    </xf>
    <xf numFmtId="164" fontId="16" fillId="14" borderId="24" xfId="1" applyFont="1" applyFill="1" applyBorder="1" applyAlignment="1" applyProtection="1">
      <alignment horizontal="left" vertical="center" shrinkToFit="1"/>
    </xf>
    <xf numFmtId="164" fontId="16" fillId="14" borderId="25" xfId="1" applyFont="1" applyFill="1" applyBorder="1" applyAlignment="1" applyProtection="1">
      <alignment horizontal="left" vertical="center" shrinkToFit="1"/>
    </xf>
    <xf numFmtId="164" fontId="16" fillId="14" borderId="27" xfId="1" applyFont="1" applyFill="1" applyBorder="1" applyAlignment="1" applyProtection="1">
      <alignment horizontal="left" vertical="center" shrinkToFit="1"/>
    </xf>
    <xf numFmtId="164" fontId="16" fillId="14" borderId="23" xfId="1" applyFont="1" applyFill="1" applyBorder="1" applyAlignment="1" applyProtection="1">
      <alignment horizontal="left" vertical="center" wrapText="1" shrinkToFit="1"/>
    </xf>
    <xf numFmtId="164" fontId="16" fillId="14" borderId="24" xfId="1" applyFont="1" applyFill="1" applyBorder="1" applyAlignment="1" applyProtection="1">
      <alignment horizontal="left" vertical="center" wrapText="1" shrinkToFit="1"/>
    </xf>
    <xf numFmtId="164" fontId="16" fillId="14" borderId="25" xfId="1" applyFont="1" applyFill="1" applyBorder="1" applyAlignment="1" applyProtection="1">
      <alignment horizontal="left" vertical="center" wrapText="1" shrinkToFit="1"/>
    </xf>
    <xf numFmtId="164" fontId="16" fillId="14" borderId="27" xfId="1" applyFont="1" applyFill="1" applyBorder="1" applyAlignment="1" applyProtection="1">
      <alignment horizontal="left" vertical="center" wrapText="1" shrinkToFit="1"/>
    </xf>
    <xf numFmtId="164" fontId="16" fillId="0" borderId="17" xfId="1" applyFont="1" applyFill="1" applyBorder="1" applyAlignment="1" applyProtection="1">
      <alignment horizontal="left" vertical="center" shrinkToFit="1"/>
    </xf>
    <xf numFmtId="164" fontId="16" fillId="0" borderId="18" xfId="1" applyFont="1" applyFill="1" applyBorder="1" applyAlignment="1" applyProtection="1">
      <alignment horizontal="left" vertical="center" shrinkToFit="1"/>
    </xf>
    <xf numFmtId="164" fontId="17" fillId="14" borderId="23" xfId="1" applyFont="1" applyFill="1" applyBorder="1" applyAlignment="1" applyProtection="1">
      <alignment vertical="center" wrapText="1" shrinkToFit="1"/>
    </xf>
    <xf numFmtId="164" fontId="17" fillId="14" borderId="24" xfId="1" applyFont="1" applyFill="1" applyBorder="1" applyAlignment="1" applyProtection="1">
      <alignment vertical="center" wrapText="1" shrinkToFit="1"/>
    </xf>
    <xf numFmtId="164" fontId="17" fillId="14" borderId="25" xfId="1" applyFont="1" applyFill="1" applyBorder="1" applyAlignment="1" applyProtection="1">
      <alignment vertical="center" wrapText="1" shrinkToFit="1"/>
    </xf>
    <xf numFmtId="164" fontId="17" fillId="14" borderId="27" xfId="1" applyFont="1" applyFill="1" applyBorder="1" applyAlignment="1" applyProtection="1">
      <alignment vertical="center" wrapText="1" shrinkToFit="1"/>
    </xf>
    <xf numFmtId="0" fontId="31" fillId="30" borderId="17" xfId="0" applyFont="1" applyFill="1" applyBorder="1" applyAlignment="1">
      <alignment horizontal="left"/>
    </xf>
    <xf numFmtId="0" fontId="31" fillId="30" borderId="22" xfId="0" applyFont="1" applyFill="1" applyBorder="1" applyAlignment="1">
      <alignment horizontal="left"/>
    </xf>
    <xf numFmtId="0" fontId="31" fillId="30" borderId="18" xfId="0" applyFont="1" applyFill="1" applyBorder="1" applyAlignment="1">
      <alignment horizontal="left"/>
    </xf>
    <xf numFmtId="164" fontId="34" fillId="27" borderId="17" xfId="1" applyFont="1" applyFill="1" applyBorder="1" applyAlignment="1" applyProtection="1">
      <alignment horizontal="left" vertical="center"/>
    </xf>
    <xf numFmtId="164" fontId="34" fillId="27" borderId="22" xfId="1" applyFont="1" applyFill="1" applyBorder="1" applyAlignment="1" applyProtection="1">
      <alignment horizontal="left" vertical="center"/>
    </xf>
    <xf numFmtId="164" fontId="34" fillId="27" borderId="18" xfId="1" applyFont="1" applyFill="1" applyBorder="1" applyAlignment="1" applyProtection="1">
      <alignment horizontal="left" vertical="center"/>
    </xf>
    <xf numFmtId="164" fontId="9" fillId="0" borderId="14" xfId="1" applyFont="1" applyFill="1" applyBorder="1" applyAlignment="1" applyProtection="1">
      <alignment horizontal="center" vertical="center" wrapText="1" shrinkToFit="1"/>
    </xf>
    <xf numFmtId="164" fontId="9" fillId="0" borderId="14" xfId="1" applyFont="1" applyFill="1" applyBorder="1" applyAlignment="1" applyProtection="1">
      <alignment horizontal="center" vertical="center"/>
    </xf>
    <xf numFmtId="164" fontId="6" fillId="3" borderId="14" xfId="1" applyFont="1" applyFill="1" applyBorder="1" applyAlignment="1" applyProtection="1">
      <alignment horizontal="center" vertical="center"/>
    </xf>
    <xf numFmtId="164" fontId="5" fillId="0" borderId="25" xfId="1" applyFont="1" applyFill="1" applyBorder="1" applyAlignment="1" applyProtection="1">
      <alignment horizontal="center" vertical="center"/>
    </xf>
    <xf numFmtId="164" fontId="5" fillId="0" borderId="26" xfId="1" applyFont="1" applyFill="1" applyBorder="1" applyAlignment="1" applyProtection="1">
      <alignment horizontal="center" vertical="center"/>
    </xf>
    <xf numFmtId="164" fontId="5" fillId="0" borderId="27" xfId="1" applyFont="1" applyFill="1" applyBorder="1" applyAlignment="1" applyProtection="1">
      <alignment horizontal="center" vertical="center"/>
    </xf>
    <xf numFmtId="164" fontId="6" fillId="0" borderId="14" xfId="1" applyFont="1" applyFill="1" applyBorder="1" applyAlignment="1" applyProtection="1">
      <alignment horizontal="right" vertical="center"/>
    </xf>
    <xf numFmtId="164" fontId="4" fillId="6" borderId="23" xfId="1" applyFont="1" applyFill="1" applyBorder="1" applyAlignment="1" applyProtection="1">
      <alignment horizontal="center" vertical="top"/>
    </xf>
    <xf numFmtId="164" fontId="4" fillId="6" borderId="15" xfId="1" applyFont="1" applyFill="1" applyBorder="1" applyAlignment="1" applyProtection="1">
      <alignment horizontal="center" vertical="top"/>
    </xf>
    <xf numFmtId="164" fontId="4" fillId="6" borderId="24" xfId="1" applyFont="1" applyFill="1" applyBorder="1" applyAlignment="1" applyProtection="1">
      <alignment horizontal="center" vertical="top"/>
    </xf>
    <xf numFmtId="164" fontId="4" fillId="13" borderId="14" xfId="1" applyFont="1" applyFill="1" applyBorder="1" applyAlignment="1" applyProtection="1">
      <alignment horizontal="left" vertical="center"/>
    </xf>
    <xf numFmtId="164" fontId="4" fillId="6" borderId="5" xfId="1" applyFont="1" applyFill="1" applyBorder="1" applyAlignment="1" applyProtection="1">
      <alignment horizontal="center" vertical="top"/>
    </xf>
    <xf numFmtId="164" fontId="4" fillId="6" borderId="0" xfId="1" applyFont="1" applyFill="1" applyBorder="1" applyAlignment="1" applyProtection="1">
      <alignment horizontal="center" vertical="top"/>
    </xf>
    <xf numFmtId="164" fontId="6" fillId="0" borderId="17" xfId="1" applyFont="1" applyFill="1" applyBorder="1" applyAlignment="1" applyProtection="1">
      <alignment horizontal="right" vertical="center" indent="1"/>
    </xf>
    <xf numFmtId="164" fontId="6" fillId="0" borderId="22" xfId="1" applyFont="1" applyFill="1" applyBorder="1" applyAlignment="1" applyProtection="1">
      <alignment horizontal="right" vertical="center" indent="1"/>
    </xf>
    <xf numFmtId="164" fontId="6" fillId="0" borderId="18" xfId="1" applyFont="1" applyFill="1" applyBorder="1" applyAlignment="1" applyProtection="1">
      <alignment horizontal="right" vertical="center" indent="1"/>
    </xf>
    <xf numFmtId="164" fontId="4" fillId="2" borderId="5" xfId="1" applyFont="1" applyFill="1" applyBorder="1" applyAlignment="1" applyProtection="1">
      <alignment horizontal="center" vertical="center"/>
    </xf>
    <xf numFmtId="164" fontId="4" fillId="2" borderId="0" xfId="1" applyFont="1" applyFill="1" applyBorder="1" applyAlignment="1" applyProtection="1">
      <alignment horizontal="center" vertical="center"/>
    </xf>
    <xf numFmtId="164" fontId="6" fillId="3" borderId="8" xfId="1" applyFont="1" applyFill="1" applyBorder="1" applyAlignment="1" applyProtection="1">
      <alignment horizontal="left" vertical="center"/>
    </xf>
    <xf numFmtId="164" fontId="6" fillId="3" borderId="13" xfId="1" applyFont="1" applyFill="1" applyBorder="1" applyAlignment="1" applyProtection="1">
      <alignment horizontal="left" vertical="center"/>
    </xf>
    <xf numFmtId="164" fontId="6" fillId="3" borderId="6" xfId="1" applyFont="1" applyFill="1" applyBorder="1" applyAlignment="1" applyProtection="1">
      <alignment horizontal="left" vertical="center"/>
    </xf>
    <xf numFmtId="164" fontId="6" fillId="0" borderId="8" xfId="1" applyFont="1" applyFill="1" applyBorder="1" applyAlignment="1" applyProtection="1">
      <alignment horizontal="left" vertical="center" indent="1"/>
      <protection locked="0"/>
    </xf>
    <xf numFmtId="164" fontId="6" fillId="0" borderId="13" xfId="1" applyFont="1" applyFill="1" applyBorder="1" applyAlignment="1" applyProtection="1">
      <alignment horizontal="left" vertical="center" indent="1"/>
      <protection locked="0"/>
    </xf>
    <xf numFmtId="164" fontId="6" fillId="0" borderId="6" xfId="1" applyFont="1" applyFill="1" applyBorder="1" applyAlignment="1" applyProtection="1">
      <alignment horizontal="left" vertical="center" indent="1"/>
      <protection locked="0"/>
    </xf>
    <xf numFmtId="164" fontId="6" fillId="0" borderId="8" xfId="1" applyFont="1" applyFill="1" applyBorder="1" applyAlignment="1" applyProtection="1">
      <alignment horizontal="left" vertical="center" indent="4"/>
      <protection locked="0"/>
    </xf>
    <xf numFmtId="164" fontId="6" fillId="0" borderId="13" xfId="1" applyFont="1" applyFill="1" applyBorder="1" applyAlignment="1" applyProtection="1">
      <alignment horizontal="left" vertical="center" indent="4"/>
      <protection locked="0"/>
    </xf>
    <xf numFmtId="164" fontId="6" fillId="0" borderId="6" xfId="1" applyFont="1" applyFill="1" applyBorder="1" applyAlignment="1" applyProtection="1">
      <alignment horizontal="left" vertical="center" indent="4"/>
      <protection locked="0"/>
    </xf>
    <xf numFmtId="165" fontId="6" fillId="0" borderId="8" xfId="1" applyNumberFormat="1" applyFont="1" applyFill="1" applyBorder="1" applyAlignment="1" applyProtection="1">
      <alignment horizontal="left" vertical="center" indent="4"/>
      <protection locked="0"/>
    </xf>
    <xf numFmtId="165" fontId="6" fillId="0" borderId="13" xfId="1" applyNumberFormat="1" applyFont="1" applyFill="1" applyBorder="1" applyAlignment="1" applyProtection="1">
      <alignment horizontal="left" vertical="center" indent="4"/>
      <protection locked="0"/>
    </xf>
    <xf numFmtId="165" fontId="6" fillId="0" borderId="6" xfId="1" applyNumberFormat="1" applyFont="1" applyFill="1" applyBorder="1" applyAlignment="1" applyProtection="1">
      <alignment horizontal="left" vertical="center" indent="4"/>
      <protection locked="0"/>
    </xf>
    <xf numFmtId="164" fontId="6" fillId="3" borderId="14" xfId="1" applyFont="1" applyFill="1" applyBorder="1" applyAlignment="1" applyProtection="1">
      <alignment horizontal="center" vertical="top"/>
    </xf>
    <xf numFmtId="0" fontId="29" fillId="0" borderId="18" xfId="6" applyFont="1" applyBorder="1" applyAlignment="1" applyProtection="1">
      <alignment horizontal="center" vertical="center"/>
    </xf>
    <xf numFmtId="164" fontId="4" fillId="7" borderId="17" xfId="1" applyFont="1" applyFill="1" applyBorder="1" applyAlignment="1" applyProtection="1">
      <alignment horizontal="left" vertical="center"/>
    </xf>
    <xf numFmtId="164" fontId="4" fillId="7" borderId="22" xfId="1" applyFont="1" applyFill="1" applyBorder="1" applyAlignment="1" applyProtection="1">
      <alignment horizontal="left" vertical="center"/>
    </xf>
    <xf numFmtId="164" fontId="4" fillId="7" borderId="18" xfId="1" applyFont="1" applyFill="1" applyBorder="1" applyAlignment="1" applyProtection="1">
      <alignment horizontal="left" vertical="center"/>
    </xf>
    <xf numFmtId="164" fontId="6" fillId="3" borderId="9" xfId="1" applyFont="1" applyFill="1" applyBorder="1" applyAlignment="1" applyProtection="1">
      <alignment horizontal="center" vertical="top"/>
    </xf>
    <xf numFmtId="164" fontId="6" fillId="3" borderId="28" xfId="1" applyFont="1" applyFill="1" applyBorder="1" applyAlignment="1" applyProtection="1">
      <alignment horizontal="center" vertical="top"/>
    </xf>
    <xf numFmtId="164" fontId="6" fillId="3" borderId="7" xfId="1" applyFont="1" applyFill="1" applyBorder="1" applyAlignment="1" applyProtection="1">
      <alignment horizontal="center" vertical="top"/>
    </xf>
    <xf numFmtId="164" fontId="6" fillId="3" borderId="9" xfId="1" applyFont="1" applyFill="1" applyBorder="1" applyAlignment="1" applyProtection="1">
      <alignment horizontal="center" vertical="center"/>
    </xf>
    <xf numFmtId="164" fontId="6" fillId="3" borderId="7" xfId="1" applyFont="1" applyFill="1" applyBorder="1" applyAlignment="1" applyProtection="1">
      <alignment horizontal="center" vertical="center"/>
    </xf>
    <xf numFmtId="164" fontId="4" fillId="19" borderId="21" xfId="1" applyFont="1" applyFill="1" applyBorder="1" applyAlignment="1" applyProtection="1">
      <alignment horizontal="left" vertical="center"/>
    </xf>
    <xf numFmtId="164" fontId="6" fillId="3" borderId="22" xfId="1" applyFont="1" applyFill="1" applyBorder="1" applyAlignment="1" applyProtection="1">
      <alignment horizontal="center" vertical="top"/>
    </xf>
    <xf numFmtId="164" fontId="6" fillId="3" borderId="18" xfId="1" applyFont="1" applyFill="1" applyBorder="1" applyAlignment="1" applyProtection="1">
      <alignment horizontal="center" vertical="top"/>
    </xf>
    <xf numFmtId="164" fontId="16" fillId="14" borderId="17" xfId="1" applyFont="1" applyFill="1" applyBorder="1" applyAlignment="1" applyProtection="1">
      <alignment horizontal="left" vertical="center" shrinkToFit="1"/>
    </xf>
    <xf numFmtId="164" fontId="16" fillId="14" borderId="18" xfId="1" applyFont="1" applyFill="1" applyBorder="1" applyAlignment="1" applyProtection="1">
      <alignment horizontal="left" vertical="center" shrinkToFit="1"/>
    </xf>
    <xf numFmtId="164" fontId="5" fillId="0" borderId="56" xfId="1" applyFont="1" applyFill="1" applyBorder="1" applyAlignment="1" applyProtection="1">
      <alignment vertical="center"/>
    </xf>
    <xf numFmtId="164" fontId="5" fillId="0" borderId="44" xfId="1" applyFont="1" applyFill="1" applyBorder="1" applyAlignment="1" applyProtection="1">
      <alignment vertical="center"/>
    </xf>
    <xf numFmtId="164" fontId="6" fillId="18" borderId="17" xfId="1" applyFont="1" applyFill="1" applyBorder="1" applyAlignment="1" applyProtection="1">
      <alignment horizontal="center" vertical="center"/>
    </xf>
    <xf numFmtId="164" fontId="6" fillId="18" borderId="22" xfId="1" applyFont="1" applyFill="1" applyBorder="1" applyAlignment="1" applyProtection="1">
      <alignment horizontal="center" vertical="center"/>
    </xf>
    <xf numFmtId="164" fontId="6" fillId="18" borderId="18" xfId="1" applyFont="1" applyFill="1" applyBorder="1" applyAlignment="1" applyProtection="1">
      <alignment horizontal="center" vertical="center"/>
    </xf>
    <xf numFmtId="164" fontId="6" fillId="0" borderId="14" xfId="1" applyFont="1" applyFill="1" applyBorder="1" applyAlignment="1" applyProtection="1">
      <alignment horizontal="right" vertical="center" indent="1"/>
    </xf>
    <xf numFmtId="164" fontId="15" fillId="15" borderId="17" xfId="1" applyFont="1" applyFill="1" applyBorder="1" applyAlignment="1" applyProtection="1">
      <alignment horizontal="left" vertical="center"/>
    </xf>
    <xf numFmtId="164" fontId="15" fillId="15" borderId="22" xfId="1" applyFont="1" applyFill="1" applyBorder="1" applyAlignment="1" applyProtection="1">
      <alignment horizontal="left" vertical="center"/>
    </xf>
    <xf numFmtId="164" fontId="15" fillId="15" borderId="18" xfId="1" applyFont="1" applyFill="1" applyBorder="1" applyAlignment="1" applyProtection="1">
      <alignment horizontal="left" vertical="center"/>
    </xf>
    <xf numFmtId="164" fontId="32" fillId="24" borderId="38" xfId="1" applyFont="1" applyFill="1" applyBorder="1" applyAlignment="1" applyProtection="1">
      <alignment vertical="center"/>
    </xf>
    <xf numFmtId="164" fontId="32" fillId="24" borderId="39" xfId="1" applyFont="1" applyFill="1" applyBorder="1" applyAlignment="1" applyProtection="1">
      <alignment vertical="center"/>
    </xf>
    <xf numFmtId="164" fontId="32" fillId="24" borderId="38" xfId="1" applyFont="1" applyFill="1" applyBorder="1" applyAlignment="1" applyProtection="1">
      <alignment horizontal="right" vertical="center"/>
    </xf>
    <xf numFmtId="164" fontId="32" fillId="24" borderId="0" xfId="1" applyFont="1" applyFill="1" applyBorder="1" applyAlignment="1" applyProtection="1">
      <alignment horizontal="right" vertical="center"/>
    </xf>
    <xf numFmtId="164" fontId="5" fillId="0" borderId="35" xfId="1" applyFont="1" applyFill="1" applyBorder="1" applyAlignment="1" applyProtection="1">
      <alignment vertical="center"/>
    </xf>
    <xf numFmtId="164" fontId="5" fillId="0" borderId="36" xfId="1" applyFont="1" applyFill="1" applyBorder="1" applyAlignment="1" applyProtection="1">
      <alignment vertical="center"/>
    </xf>
    <xf numFmtId="164" fontId="5" fillId="0" borderId="38" xfId="1" applyFont="1" applyFill="1" applyBorder="1" applyAlignment="1" applyProtection="1">
      <alignment vertical="center"/>
    </xf>
    <xf numFmtId="164" fontId="5" fillId="0" borderId="39" xfId="1" applyFont="1" applyFill="1" applyBorder="1" applyAlignment="1" applyProtection="1">
      <alignment vertical="center"/>
    </xf>
    <xf numFmtId="164" fontId="14" fillId="5" borderId="17" xfId="1" applyFont="1" applyFill="1" applyBorder="1" applyAlignment="1" applyProtection="1">
      <alignment horizontal="center" vertical="center"/>
    </xf>
    <xf numFmtId="164" fontId="14" fillId="5" borderId="22" xfId="1" applyFont="1" applyFill="1" applyBorder="1" applyAlignment="1" applyProtection="1">
      <alignment horizontal="center" vertical="center"/>
    </xf>
    <xf numFmtId="164" fontId="14" fillId="5" borderId="18" xfId="1" applyFont="1" applyFill="1" applyBorder="1" applyAlignment="1" applyProtection="1">
      <alignment horizontal="center" vertical="center"/>
    </xf>
    <xf numFmtId="164" fontId="4" fillId="13" borderId="21" xfId="1" applyFont="1" applyFill="1" applyBorder="1" applyAlignment="1" applyProtection="1">
      <alignment horizontal="left" vertical="center"/>
    </xf>
    <xf numFmtId="164" fontId="4" fillId="16" borderId="17" xfId="1" applyFont="1" applyFill="1" applyBorder="1" applyAlignment="1" applyProtection="1">
      <alignment horizontal="left" vertical="center"/>
    </xf>
    <xf numFmtId="164" fontId="4" fillId="16" borderId="22" xfId="1" applyFont="1" applyFill="1" applyBorder="1" applyAlignment="1" applyProtection="1">
      <alignment horizontal="left" vertical="center"/>
    </xf>
    <xf numFmtId="164" fontId="4" fillId="16" borderId="18" xfId="1" applyFont="1" applyFill="1" applyBorder="1" applyAlignment="1" applyProtection="1">
      <alignment horizontal="left" vertical="center"/>
    </xf>
    <xf numFmtId="164" fontId="34" fillId="31" borderId="17" xfId="1" applyFont="1" applyFill="1" applyBorder="1" applyAlignment="1" applyProtection="1">
      <alignment horizontal="left" vertical="center"/>
    </xf>
    <xf numFmtId="164" fontId="34" fillId="31" borderId="22" xfId="1" applyFont="1" applyFill="1" applyBorder="1" applyAlignment="1" applyProtection="1">
      <alignment horizontal="left" vertical="center"/>
    </xf>
    <xf numFmtId="164" fontId="34" fillId="31" borderId="18" xfId="1" applyFont="1" applyFill="1" applyBorder="1" applyAlignment="1" applyProtection="1">
      <alignment horizontal="left" vertical="center"/>
    </xf>
    <xf numFmtId="164" fontId="6" fillId="3" borderId="22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vertical="center"/>
    </xf>
    <xf numFmtId="164" fontId="5" fillId="0" borderId="43" xfId="1" applyFont="1" applyFill="1" applyBorder="1" applyAlignment="1" applyProtection="1">
      <alignment vertical="center"/>
    </xf>
    <xf numFmtId="164" fontId="5" fillId="0" borderId="17" xfId="1" applyFont="1" applyFill="1" applyBorder="1" applyAlignment="1" applyProtection="1">
      <alignment horizontal="center" vertical="center" shrinkToFit="1"/>
    </xf>
    <xf numFmtId="164" fontId="5" fillId="0" borderId="22" xfId="1" applyFont="1" applyFill="1" applyBorder="1" applyAlignment="1" applyProtection="1">
      <alignment horizontal="center" vertical="center" shrinkToFit="1"/>
    </xf>
    <xf numFmtId="164" fontId="5" fillId="0" borderId="18" xfId="1" applyFont="1" applyFill="1" applyBorder="1" applyAlignment="1" applyProtection="1">
      <alignment horizontal="center" vertical="center" shrinkToFit="1"/>
    </xf>
    <xf numFmtId="164" fontId="16" fillId="0" borderId="23" xfId="1" applyFont="1" applyFill="1" applyBorder="1" applyAlignment="1" applyProtection="1">
      <alignment horizontal="left" vertical="center" shrinkToFit="1"/>
    </xf>
    <xf numFmtId="164" fontId="16" fillId="0" borderId="24" xfId="1" applyFont="1" applyFill="1" applyBorder="1" applyAlignment="1" applyProtection="1">
      <alignment horizontal="left" vertical="center" shrinkToFit="1"/>
    </xf>
    <xf numFmtId="164" fontId="16" fillId="0" borderId="23" xfId="1" applyFont="1" applyFill="1" applyBorder="1" applyAlignment="1" applyProtection="1">
      <alignment horizontal="left" vertical="center" wrapText="1" shrinkToFit="1"/>
    </xf>
    <xf numFmtId="164" fontId="16" fillId="0" borderId="24" xfId="1" applyFont="1" applyFill="1" applyBorder="1" applyAlignment="1" applyProtection="1">
      <alignment horizontal="left" vertical="center" wrapText="1" shrinkToFit="1"/>
    </xf>
    <xf numFmtId="164" fontId="6" fillId="8" borderId="17" xfId="1" applyFont="1" applyFill="1" applyBorder="1" applyAlignment="1" applyProtection="1">
      <alignment horizontal="center" vertical="center"/>
    </xf>
    <xf numFmtId="164" fontId="6" fillId="8" borderId="22" xfId="1" applyFont="1" applyFill="1" applyBorder="1" applyAlignment="1" applyProtection="1">
      <alignment horizontal="center" vertical="center"/>
    </xf>
    <xf numFmtId="164" fontId="6" fillId="8" borderId="18" xfId="1" applyFont="1" applyFill="1" applyBorder="1" applyAlignment="1" applyProtection="1">
      <alignment horizontal="center" vertical="center"/>
    </xf>
    <xf numFmtId="164" fontId="36" fillId="32" borderId="17" xfId="1" applyFont="1" applyFill="1" applyBorder="1" applyAlignment="1" applyProtection="1">
      <alignment horizontal="center" vertical="center"/>
    </xf>
    <xf numFmtId="164" fontId="36" fillId="32" borderId="22" xfId="1" applyFont="1" applyFill="1" applyBorder="1" applyAlignment="1" applyProtection="1">
      <alignment horizontal="center" vertical="center"/>
    </xf>
    <xf numFmtId="164" fontId="36" fillId="32" borderId="18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4" fillId="23" borderId="21" xfId="1" applyFont="1" applyFill="1" applyBorder="1" applyAlignment="1" applyProtection="1">
      <alignment horizontal="left" vertical="center"/>
    </xf>
    <xf numFmtId="164" fontId="4" fillId="23" borderId="14" xfId="1" applyFont="1" applyFill="1" applyBorder="1" applyAlignment="1" applyProtection="1">
      <alignment horizontal="left" vertical="center"/>
    </xf>
    <xf numFmtId="164" fontId="4" fillId="13" borderId="1" xfId="1" applyFont="1" applyFill="1" applyBorder="1" applyAlignment="1" applyProtection="1">
      <alignment horizontal="left" vertical="center"/>
    </xf>
    <xf numFmtId="164" fontId="4" fillId="13" borderId="1" xfId="1" applyFont="1" applyFill="1" applyBorder="1" applyAlignment="1" applyProtection="1">
      <alignment vertical="center"/>
    </xf>
    <xf numFmtId="164" fontId="4" fillId="13" borderId="3" xfId="1" applyFont="1" applyFill="1" applyBorder="1" applyAlignment="1" applyProtection="1">
      <alignment horizontal="left" vertical="center"/>
    </xf>
    <xf numFmtId="9" fontId="22" fillId="0" borderId="0" xfId="1" applyNumberFormat="1" applyFont="1" applyFill="1" applyAlignment="1" applyProtection="1">
      <alignment horizontal="right" vertical="center"/>
    </xf>
    <xf numFmtId="164" fontId="4" fillId="13" borderId="4" xfId="1" applyFont="1" applyFill="1" applyBorder="1" applyAlignment="1" applyProtection="1">
      <alignment vertical="center"/>
    </xf>
    <xf numFmtId="164" fontId="4" fillId="13" borderId="8" xfId="1" applyFont="1" applyFill="1" applyBorder="1" applyAlignment="1" applyProtection="1">
      <alignment horizontal="left" vertical="center"/>
    </xf>
    <xf numFmtId="164" fontId="4" fillId="13" borderId="6" xfId="1" applyFont="1" applyFill="1" applyBorder="1" applyAlignment="1" applyProtection="1">
      <alignment horizontal="left" vertical="center"/>
    </xf>
    <xf numFmtId="164" fontId="32" fillId="25" borderId="35" xfId="1" applyFont="1" applyFill="1" applyBorder="1" applyAlignment="1" applyProtection="1">
      <alignment vertical="center"/>
    </xf>
    <xf numFmtId="164" fontId="32" fillId="25" borderId="36" xfId="1" applyFont="1" applyFill="1" applyBorder="1" applyAlignment="1" applyProtection="1">
      <alignment vertical="center"/>
    </xf>
    <xf numFmtId="164" fontId="32" fillId="25" borderId="45" xfId="1" applyFont="1" applyFill="1" applyBorder="1" applyAlignment="1" applyProtection="1">
      <alignment vertical="center"/>
    </xf>
    <xf numFmtId="164" fontId="32" fillId="25" borderId="46" xfId="1" applyFont="1" applyFill="1" applyBorder="1" applyAlignment="1" applyProtection="1">
      <alignment vertical="center"/>
    </xf>
    <xf numFmtId="164" fontId="5" fillId="25" borderId="40" xfId="1" applyFont="1" applyFill="1" applyBorder="1" applyAlignment="1" applyProtection="1">
      <alignment vertical="center"/>
    </xf>
    <xf numFmtId="164" fontId="5" fillId="25" borderId="41" xfId="1" applyFont="1" applyFill="1" applyBorder="1" applyAlignment="1" applyProtection="1">
      <alignment vertical="center"/>
    </xf>
    <xf numFmtId="164" fontId="5" fillId="0" borderId="43" xfId="1" applyFont="1" applyFill="1" applyBorder="1" applyAlignment="1" applyProtection="1">
      <alignment horizontal="center" vertical="center"/>
    </xf>
    <xf numFmtId="164" fontId="5" fillId="0" borderId="44" xfId="1" applyFont="1" applyFill="1" applyBorder="1" applyAlignment="1" applyProtection="1">
      <alignment horizontal="center" vertical="center"/>
    </xf>
    <xf numFmtId="164" fontId="32" fillId="25" borderId="43" xfId="1" applyFont="1" applyFill="1" applyBorder="1" applyAlignment="1" applyProtection="1">
      <alignment vertical="center"/>
    </xf>
    <xf numFmtId="164" fontId="32" fillId="25" borderId="44" xfId="1" applyFont="1" applyFill="1" applyBorder="1" applyAlignment="1" applyProtection="1">
      <alignment vertical="center"/>
    </xf>
    <xf numFmtId="164" fontId="5" fillId="25" borderId="22" xfId="1" applyFont="1" applyFill="1" applyBorder="1" applyAlignment="1" applyProtection="1">
      <alignment horizontal="center" vertical="center"/>
    </xf>
    <xf numFmtId="164" fontId="5" fillId="25" borderId="51" xfId="1" applyFont="1" applyFill="1" applyBorder="1" applyAlignment="1" applyProtection="1">
      <alignment horizontal="center" vertical="center"/>
    </xf>
    <xf numFmtId="164" fontId="5" fillId="0" borderId="40" xfId="1" applyFont="1" applyFill="1" applyBorder="1" applyAlignment="1" applyProtection="1">
      <alignment vertical="center"/>
    </xf>
    <xf numFmtId="164" fontId="5" fillId="0" borderId="41" xfId="1" applyFont="1" applyFill="1" applyBorder="1" applyAlignment="1" applyProtection="1">
      <alignment vertical="center"/>
    </xf>
    <xf numFmtId="164" fontId="5" fillId="25" borderId="52" xfId="1" applyFont="1" applyFill="1" applyBorder="1" applyAlignment="1" applyProtection="1">
      <alignment vertical="center"/>
    </xf>
    <xf numFmtId="164" fontId="5" fillId="25" borderId="53" xfId="1" applyFont="1" applyFill="1" applyBorder="1" applyAlignment="1" applyProtection="1">
      <alignment vertical="center"/>
    </xf>
    <xf numFmtId="164" fontId="34" fillId="26" borderId="0" xfId="1" applyFont="1" applyFill="1" applyAlignment="1" applyProtection="1">
      <alignment horizontal="left" vertical="center"/>
    </xf>
    <xf numFmtId="0" fontId="31" fillId="15" borderId="0" xfId="0" applyFont="1" applyFill="1" applyAlignment="1">
      <alignment horizontal="left"/>
    </xf>
    <xf numFmtId="164" fontId="5" fillId="0" borderId="0" xfId="1" applyFont="1" applyFill="1" applyAlignment="1" applyProtection="1">
      <alignment horizontal="left" vertical="center" indent="1"/>
    </xf>
    <xf numFmtId="164" fontId="5" fillId="0" borderId="0" xfId="1" applyFont="1" applyFill="1" applyAlignment="1" applyProtection="1">
      <alignment horizontal="left" vertical="center" wrapText="1" indent="1"/>
    </xf>
    <xf numFmtId="164" fontId="4" fillId="7" borderId="8" xfId="1" applyFont="1" applyFill="1" applyBorder="1" applyAlignment="1" applyProtection="1">
      <alignment vertical="center" shrinkToFit="1"/>
    </xf>
    <xf numFmtId="164" fontId="4" fillId="7" borderId="6" xfId="1" applyFont="1" applyFill="1" applyBorder="1" applyAlignment="1" applyProtection="1">
      <alignment vertical="center" shrinkToFit="1"/>
    </xf>
    <xf numFmtId="164" fontId="4" fillId="7" borderId="8" xfId="1" applyFont="1" applyFill="1" applyBorder="1" applyAlignment="1" applyProtection="1">
      <alignment vertical="center"/>
    </xf>
    <xf numFmtId="164" fontId="4" fillId="7" borderId="6" xfId="1" applyFont="1" applyFill="1" applyBorder="1" applyAlignment="1" applyProtection="1">
      <alignment vertical="center"/>
    </xf>
    <xf numFmtId="164" fontId="4" fillId="7" borderId="1" xfId="1" applyFont="1" applyFill="1" applyBorder="1" applyAlignment="1" applyProtection="1">
      <alignment vertical="center"/>
    </xf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/>
    <xf numFmtId="0" fontId="0" fillId="0" borderId="42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0" fillId="10" borderId="17" xfId="0" applyNumberFormat="1" applyFont="1" applyFill="1" applyBorder="1" applyAlignment="1" applyProtection="1">
      <alignment horizontal="left" vertical="center"/>
    </xf>
    <xf numFmtId="0" fontId="10" fillId="10" borderId="18" xfId="0" applyNumberFormat="1" applyFont="1" applyFill="1" applyBorder="1" applyAlignment="1" applyProtection="1">
      <alignment horizontal="left" vertical="center"/>
    </xf>
    <xf numFmtId="0" fontId="26" fillId="10" borderId="17" xfId="0" applyNumberFormat="1" applyFont="1" applyFill="1" applyBorder="1" applyAlignment="1" applyProtection="1">
      <alignment horizontal="left" vertical="center"/>
    </xf>
    <xf numFmtId="0" fontId="26" fillId="10" borderId="18" xfId="0" applyNumberFormat="1" applyFont="1" applyFill="1" applyBorder="1" applyAlignment="1" applyProtection="1">
      <alignment horizontal="left" vertical="center"/>
    </xf>
    <xf numFmtId="164" fontId="5" fillId="0" borderId="16" xfId="1" applyFont="1" applyFill="1" applyBorder="1" applyAlignment="1" applyProtection="1">
      <alignment horizontal="center" vertical="center"/>
    </xf>
    <xf numFmtId="164" fontId="34" fillId="15" borderId="0" xfId="1" applyFont="1" applyFill="1" applyAlignment="1" applyProtection="1">
      <alignment horizontal="left" vertical="center"/>
    </xf>
    <xf numFmtId="164" fontId="5" fillId="0" borderId="0" xfId="1" applyFont="1" applyFill="1" applyAlignment="1" applyProtection="1">
      <alignment horizontal="center" vertical="center"/>
    </xf>
    <xf numFmtId="164" fontId="5" fillId="0" borderId="14" xfId="1" applyFont="1" applyFill="1" applyBorder="1" applyAlignment="1" applyProtection="1">
      <alignment horizontal="left" vertical="center"/>
    </xf>
    <xf numFmtId="0" fontId="10" fillId="11" borderId="17" xfId="0" applyNumberFormat="1" applyFont="1" applyFill="1" applyBorder="1" applyAlignment="1" applyProtection="1">
      <alignment horizontal="left" vertical="center"/>
    </xf>
    <xf numFmtId="0" fontId="10" fillId="11" borderId="18" xfId="0" applyNumberFormat="1" applyFont="1" applyFill="1" applyBorder="1" applyAlignment="1" applyProtection="1">
      <alignment horizontal="left" vertical="center"/>
    </xf>
    <xf numFmtId="0" fontId="10" fillId="11" borderId="17" xfId="0" applyNumberFormat="1" applyFont="1" applyFill="1" applyBorder="1" applyAlignment="1" applyProtection="1">
      <alignment horizontal="left" vertical="center" shrinkToFit="1"/>
    </xf>
    <xf numFmtId="0" fontId="10" fillId="11" borderId="18" xfId="0" applyNumberFormat="1" applyFont="1" applyFill="1" applyBorder="1" applyAlignment="1" applyProtection="1">
      <alignment horizontal="left" vertical="center" shrinkToFit="1"/>
    </xf>
    <xf numFmtId="0" fontId="10" fillId="12" borderId="17" xfId="0" applyNumberFormat="1" applyFont="1" applyFill="1" applyBorder="1" applyAlignment="1" applyProtection="1">
      <alignment horizontal="left" vertical="center"/>
    </xf>
    <xf numFmtId="0" fontId="10" fillId="12" borderId="18" xfId="0" applyNumberFormat="1" applyFont="1" applyFill="1" applyBorder="1" applyAlignment="1" applyProtection="1">
      <alignment horizontal="left" vertical="center"/>
    </xf>
    <xf numFmtId="0" fontId="10" fillId="20" borderId="17" xfId="0" applyNumberFormat="1" applyFont="1" applyFill="1" applyBorder="1" applyAlignment="1" applyProtection="1">
      <alignment horizontal="left" vertical="center" shrinkToFit="1"/>
    </xf>
    <xf numFmtId="0" fontId="10" fillId="20" borderId="18" xfId="0" applyNumberFormat="1" applyFont="1" applyFill="1" applyBorder="1" applyAlignment="1" applyProtection="1">
      <alignment horizontal="left" vertical="center" shrinkToFit="1"/>
    </xf>
    <xf numFmtId="0" fontId="10" fillId="20" borderId="17" xfId="0" applyNumberFormat="1" applyFont="1" applyFill="1" applyBorder="1" applyAlignment="1" applyProtection="1">
      <alignment horizontal="left" vertical="center"/>
    </xf>
    <xf numFmtId="0" fontId="10" fillId="20" borderId="18" xfId="0" applyNumberFormat="1" applyFont="1" applyFill="1" applyBorder="1" applyAlignment="1" applyProtection="1">
      <alignment horizontal="left" vertical="center"/>
    </xf>
    <xf numFmtId="9" fontId="22" fillId="0" borderId="0" xfId="1" applyNumberFormat="1" applyFont="1" applyFill="1" applyAlignment="1" applyProtection="1">
      <alignment horizontal="right" vertical="center" indent="1"/>
    </xf>
    <xf numFmtId="0" fontId="10" fillId="22" borderId="17" xfId="0" applyNumberFormat="1" applyFont="1" applyFill="1" applyBorder="1" applyAlignment="1" applyProtection="1">
      <alignment horizontal="left" vertical="center" shrinkToFit="1"/>
    </xf>
    <xf numFmtId="0" fontId="10" fillId="22" borderId="18" xfId="0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left" vertical="center"/>
    </xf>
    <xf numFmtId="0" fontId="28" fillId="0" borderId="0" xfId="6" applyFont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vertical="center"/>
      <protection locked="0"/>
    </xf>
    <xf numFmtId="165" fontId="6" fillId="0" borderId="8" xfId="1" applyNumberFormat="1" applyFont="1" applyFill="1" applyBorder="1" applyAlignment="1" applyProtection="1">
      <alignment horizontal="left" vertical="center" indent="3"/>
      <protection hidden="1"/>
    </xf>
    <xf numFmtId="165" fontId="6" fillId="0" borderId="13" xfId="1" applyNumberFormat="1" applyFont="1" applyFill="1" applyBorder="1" applyAlignment="1" applyProtection="1">
      <alignment horizontal="left" vertical="center" indent="3"/>
      <protection hidden="1"/>
    </xf>
    <xf numFmtId="165" fontId="6" fillId="0" borderId="6" xfId="1" applyNumberFormat="1" applyFont="1" applyFill="1" applyBorder="1" applyAlignment="1" applyProtection="1">
      <alignment horizontal="left" vertical="center" indent="3"/>
      <protection hidden="1"/>
    </xf>
    <xf numFmtId="165" fontId="6" fillId="0" borderId="8" xfId="1" applyNumberFormat="1" applyFont="1" applyFill="1" applyBorder="1" applyAlignment="1" applyProtection="1">
      <alignment horizontal="left" vertical="center" indent="3"/>
      <protection locked="0"/>
    </xf>
    <xf numFmtId="165" fontId="6" fillId="0" borderId="13" xfId="1" applyNumberFormat="1" applyFont="1" applyFill="1" applyBorder="1" applyAlignment="1" applyProtection="1">
      <alignment horizontal="left" vertical="center" indent="3"/>
      <protection locked="0"/>
    </xf>
    <xf numFmtId="0" fontId="38" fillId="0" borderId="0" xfId="0" applyFont="1" applyProtection="1"/>
    <xf numFmtId="0" fontId="39" fillId="0" borderId="0" xfId="0" applyNumberFormat="1" applyFont="1" applyFill="1" applyBorder="1" applyAlignment="1" applyProtection="1">
      <alignment horizontal="left" vertical="center"/>
    </xf>
    <xf numFmtId="164" fontId="14" fillId="34" borderId="17" xfId="1" applyFont="1" applyFill="1" applyBorder="1" applyAlignment="1" applyProtection="1">
      <alignment horizontal="left" vertical="center" shrinkToFit="1"/>
    </xf>
    <xf numFmtId="164" fontId="14" fillId="34" borderId="22" xfId="1" applyFont="1" applyFill="1" applyBorder="1" applyAlignment="1" applyProtection="1">
      <alignment horizontal="left" vertical="center" shrinkToFit="1"/>
    </xf>
    <xf numFmtId="164" fontId="14" fillId="34" borderId="18" xfId="1" applyFont="1" applyFill="1" applyBorder="1" applyAlignment="1" applyProtection="1">
      <alignment horizontal="left" vertical="center" shrinkToFit="1"/>
    </xf>
    <xf numFmtId="0" fontId="14" fillId="33" borderId="17" xfId="0" applyNumberFormat="1" applyFont="1" applyFill="1" applyBorder="1" applyAlignment="1" applyProtection="1">
      <alignment horizontal="left" vertical="center"/>
    </xf>
    <xf numFmtId="0" fontId="14" fillId="33" borderId="18" xfId="0" applyNumberFormat="1" applyFont="1" applyFill="1" applyBorder="1" applyAlignment="1" applyProtection="1">
      <alignment horizontal="left" vertical="center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  <cellStyle name="TableStyleLight1" xfId="6"/>
  </cellStyles>
  <dxfs count="4"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colors>
    <mruColors>
      <color rgb="FF339966"/>
      <color rgb="FF008080"/>
      <color rgb="FF666633"/>
      <color rgb="FF33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XFC112"/>
  <sheetViews>
    <sheetView tabSelected="1" view="pageBreakPreview" zoomScaleNormal="100" zoomScaleSheetLayoutView="100" workbookViewId="0">
      <selection activeCell="E2" sqref="E2:H2"/>
    </sheetView>
  </sheetViews>
  <sheetFormatPr defaultColWidth="9" defaultRowHeight="15" customHeight="1"/>
  <cols>
    <col min="1" max="18" width="8.125" style="2" customWidth="1"/>
    <col min="19" max="19" width="7.625" style="2" customWidth="1"/>
    <col min="20" max="45" width="8.125" style="2" customWidth="1"/>
    <col min="46" max="46" width="6.25" style="103" hidden="1" customWidth="1"/>
    <col min="47" max="47" width="6.25" style="104" hidden="1" customWidth="1"/>
    <col min="48" max="49" width="17.5" style="2" hidden="1" customWidth="1"/>
    <col min="50" max="1022" width="9" style="2"/>
    <col min="1023" max="16382" width="9" style="3"/>
    <col min="16383" max="16383" width="9" style="2"/>
    <col min="16384" max="16384" width="9" style="3"/>
  </cols>
  <sheetData>
    <row r="1" spans="1:1022 16382:16383" ht="15" customHeight="1">
      <c r="A1" s="314" t="s">
        <v>0</v>
      </c>
      <c r="B1" s="315"/>
      <c r="C1" s="315"/>
      <c r="D1" s="315"/>
      <c r="E1" s="315"/>
      <c r="F1" s="315"/>
      <c r="G1" s="315"/>
      <c r="H1" s="315"/>
      <c r="J1" s="345" t="s">
        <v>597</v>
      </c>
      <c r="K1" s="346"/>
      <c r="L1" s="346"/>
      <c r="M1" s="347"/>
      <c r="P1" s="360" t="s">
        <v>26</v>
      </c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2"/>
      <c r="AE1" s="360" t="s">
        <v>26</v>
      </c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2"/>
      <c r="AT1" s="129" t="s">
        <v>2</v>
      </c>
      <c r="AU1" s="104">
        <v>3</v>
      </c>
      <c r="AV1" s="130">
        <f>EDATE(E6,AU1)</f>
        <v>91</v>
      </c>
      <c r="AMH1" s="3"/>
      <c r="XFB1" s="2"/>
      <c r="XFC1" s="3"/>
    </row>
    <row r="2" spans="1:1022 16382:16383" ht="15" customHeight="1">
      <c r="A2" s="316" t="s">
        <v>1</v>
      </c>
      <c r="B2" s="317"/>
      <c r="C2" s="317"/>
      <c r="D2" s="318"/>
      <c r="E2" s="319"/>
      <c r="F2" s="320"/>
      <c r="G2" s="320"/>
      <c r="H2" s="321"/>
      <c r="J2" s="304" t="s">
        <v>595</v>
      </c>
      <c r="K2" s="304"/>
      <c r="L2" s="304"/>
      <c r="M2" s="68">
        <f>SUM(RMN!$S$245+RMMC!$S$105+RMA!$S$138+GSN!$S$259+Civilian!$S$148+RMMM!$S$82+RMACS!$S$20+PAA!$S$37)</f>
        <v>0</v>
      </c>
      <c r="P2" s="363" t="s">
        <v>525</v>
      </c>
      <c r="Q2" s="363"/>
      <c r="R2" s="363"/>
      <c r="S2" s="363"/>
      <c r="T2" s="301"/>
      <c r="U2" s="302"/>
      <c r="V2" s="303"/>
      <c r="X2" s="364" t="s">
        <v>954</v>
      </c>
      <c r="Y2" s="365"/>
      <c r="Z2" s="365"/>
      <c r="AA2" s="366"/>
      <c r="AB2" s="221"/>
      <c r="AC2" s="222"/>
      <c r="AD2" s="223"/>
      <c r="AE2" s="206" t="s">
        <v>520</v>
      </c>
      <c r="AF2" s="207"/>
      <c r="AG2" s="207"/>
      <c r="AH2" s="208"/>
      <c r="AI2" s="221"/>
      <c r="AJ2" s="222"/>
      <c r="AK2" s="223"/>
      <c r="AT2" s="129" t="s">
        <v>3</v>
      </c>
      <c r="AU2" s="104">
        <v>5</v>
      </c>
      <c r="AV2" s="130">
        <f>EDATE($E$7,AU2)</f>
        <v>152</v>
      </c>
      <c r="AMH2" s="3"/>
      <c r="XFC2" s="3"/>
    </row>
    <row r="3" spans="1:1022 16382:16383" ht="15" customHeight="1">
      <c r="A3" s="316" t="s">
        <v>294</v>
      </c>
      <c r="B3" s="317"/>
      <c r="C3" s="317"/>
      <c r="D3" s="318"/>
      <c r="E3" s="319"/>
      <c r="F3" s="320"/>
      <c r="G3" s="320"/>
      <c r="H3" s="321"/>
      <c r="J3" s="304" t="s">
        <v>596</v>
      </c>
      <c r="K3" s="304"/>
      <c r="L3" s="304"/>
      <c r="M3" s="69">
        <f>RMN!$U$255</f>
        <v>0</v>
      </c>
      <c r="P3" s="300" t="s">
        <v>27</v>
      </c>
      <c r="Q3" s="300"/>
      <c r="R3" s="300" t="s">
        <v>28</v>
      </c>
      <c r="S3" s="300"/>
      <c r="T3" s="123" t="s">
        <v>29</v>
      </c>
      <c r="U3" s="211" t="s">
        <v>536</v>
      </c>
      <c r="V3" s="212"/>
      <c r="X3" s="211" t="s">
        <v>27</v>
      </c>
      <c r="Y3" s="212"/>
      <c r="Z3" s="211" t="s">
        <v>28</v>
      </c>
      <c r="AA3" s="212"/>
      <c r="AB3" s="188" t="s">
        <v>29</v>
      </c>
      <c r="AC3" s="211" t="s">
        <v>536</v>
      </c>
      <c r="AD3" s="212"/>
      <c r="AE3" s="211" t="s">
        <v>27</v>
      </c>
      <c r="AF3" s="212"/>
      <c r="AG3" s="211" t="s">
        <v>28</v>
      </c>
      <c r="AH3" s="212"/>
      <c r="AI3" s="193" t="s">
        <v>29</v>
      </c>
      <c r="AJ3" s="211" t="s">
        <v>536</v>
      </c>
      <c r="AK3" s="212"/>
      <c r="AT3" s="129" t="s">
        <v>4</v>
      </c>
      <c r="AU3" s="104">
        <v>7</v>
      </c>
      <c r="AV3" s="130">
        <f t="shared" ref="AV3:AV9" si="0">EDATE($E$7,AU3)</f>
        <v>213</v>
      </c>
      <c r="AMH3" s="3"/>
      <c r="XFC3" s="3"/>
    </row>
    <row r="4" spans="1:1022 16382:16383" ht="15" customHeight="1">
      <c r="A4" s="316" t="s">
        <v>7</v>
      </c>
      <c r="B4" s="317"/>
      <c r="C4" s="317"/>
      <c r="D4" s="318"/>
      <c r="E4" s="319"/>
      <c r="F4" s="320"/>
      <c r="G4" s="320"/>
      <c r="H4" s="321"/>
      <c r="J4" s="348" t="s">
        <v>604</v>
      </c>
      <c r="K4" s="348"/>
      <c r="L4" s="348"/>
      <c r="M4" s="69">
        <f>RMN!$U$245</f>
        <v>0</v>
      </c>
      <c r="P4" s="209" t="str">
        <f>"SIA-"&amp;IF(RMN!G4&lt;&gt;"",RMN!G2,IF(RMN!F4&lt;&gt;"",RMN!F2,IF(RMN!E4&lt;&gt;"",RMN!E2,IF(RMN!D4&lt;&gt;"",RMN!D2,IF(RMN!C4&lt;&gt;"",RMN!C2,IF(RMN!B4&lt;&gt;"",RMN!B2,""))))))</f>
        <v>SIA-</v>
      </c>
      <c r="Q4" s="209"/>
      <c r="R4" s="210" t="str">
        <f>IF(RMN!G4&lt;&gt;"",RMN!G3,IF(RMN!F4&lt;&gt;"",RMN!F3,IF(RMN!E4&lt;&gt;"",RMN!E3,IF(RMN!D4&lt;&gt;"",RMN!D3,IF(RMN!C4&lt;&gt;"",RMN!C3,IF(RMN!B4&lt;&gt;"",RMN!B3,""))))))</f>
        <v/>
      </c>
      <c r="S4" s="210"/>
      <c r="T4" s="124" t="str">
        <f>IF(RMN!G4&lt;&gt;"",RMN!G4,IF(RMN!F4&lt;&gt;"",RMN!F4,IF(RMN!E4&lt;&gt;"",RMN!E4,IF(RMN!D4&lt;&gt;"",RMN!D4,IF(RMN!C4&lt;&gt;"",RMN!C4,IF(RMN!B4&lt;&gt;"",RMN!B4,""))))))</f>
        <v/>
      </c>
      <c r="U4" s="209" t="str">
        <f>IF(T4="","",IF(T4=1,"High Honors",IF(T4&gt;=0.9,"Honors",IF(T4&gt;=0.7,"Pass","Bad value"))))</f>
        <v/>
      </c>
      <c r="V4" s="209"/>
      <c r="X4" s="209" t="str">
        <f>"IMNA-"&amp;IF(GSN!G4&lt;&gt;"",GSN!G2,IF(GSN!F4&lt;&gt;"",GSN!F2,IF(GSN!E4&lt;&gt;"",GSN!E2,IF(GSN!D4&lt;&gt;"",GSN!D2,IF(GSN!C4&lt;&gt;"",GSN!C2,IF(GSN!B4&lt;&gt;"",GSN!B2,""))))))</f>
        <v>IMNA-</v>
      </c>
      <c r="Y4" s="209"/>
      <c r="Z4" s="210" t="str">
        <f>IF(GSN!G4&lt;&gt;"",GSN!G3,IF(GSN!F4&lt;&gt;"",GSN!F3,IF(GSN!E4&lt;&gt;"",GSN!E3,IF(GSN!D4&lt;&gt;"",GSN!D3,IF(GSN!C4&lt;&gt;"",GSN!C3,IF(GSN!B4&lt;&gt;"",GSN!B3,""))))))</f>
        <v/>
      </c>
      <c r="AA4" s="210"/>
      <c r="AB4" s="124" t="str">
        <f>IF(GSN!G4&lt;&gt;"",GSN!G4,IF(GSN!F4&lt;&gt;"",GSN!F4,IF(GSN!E4&lt;&gt;"",GSN!E4,IF(GSN!D4&lt;&gt;"",GSN!D4,IF(GSN!C4&lt;&gt;"",GSN!C4,IF(GSN!B4&lt;&gt;"",GSN!B4,""))))))</f>
        <v/>
      </c>
      <c r="AC4" s="209" t="str">
        <f>IF(AB4="","",IF(AB4=1,"High Honors",IF(AB4&gt;=0.9,"Honors",IF(AB4&gt;=0.7,"Pass","Bad value"))))</f>
        <v/>
      </c>
      <c r="AD4" s="209"/>
      <c r="AE4" s="209" t="str">
        <f>"LU-"&amp;IF(Civilian!E5&lt;&gt;"",Civilian!E3,IF(Civilian!D5&lt;&gt;"",Civilian!D3,IF(Civilian!C5&lt;&gt;"",Civilian!C3,IF(Civilian!B5&lt;&gt;"",Civilian!B3,""))))</f>
        <v>LU-</v>
      </c>
      <c r="AF4" s="209"/>
      <c r="AG4" s="210" t="str">
        <f>IF(Civilian!E5&lt;&gt;"",Civilian!E4,IF(Civilian!D5&lt;&gt;"",Civilian!D4,IF(Civilian!C5&lt;&gt;"",Civilian!C4,IF(Civilian!B5&lt;&gt;"",Civilian!B4,""))))</f>
        <v/>
      </c>
      <c r="AH4" s="210"/>
      <c r="AI4" s="124" t="str">
        <f>IF(Civilian!E5&lt;&gt;"",Civilian!E5,IF(Civilian!D5&lt;&gt;"",Civilian!D5,IF(Civilian!C5&lt;&gt;"",Civilian!C5,IF(Civilian!B5&lt;&gt;"",Civilian!B5,""))))</f>
        <v/>
      </c>
      <c r="AJ4" s="209" t="str">
        <f>IF(AI4="","",IF(AI4=1,"High Honors",IF(AI4&gt;=0.9,"Honors",IF(AI4&gt;=0.7,"Pass","Bad value"))))</f>
        <v/>
      </c>
      <c r="AK4" s="209"/>
      <c r="AT4" s="129" t="s">
        <v>5</v>
      </c>
      <c r="AU4" s="104">
        <v>9</v>
      </c>
      <c r="AV4" s="130">
        <f t="shared" si="0"/>
        <v>274</v>
      </c>
      <c r="AW4" s="102"/>
      <c r="AMH4" s="3"/>
      <c r="XFC4" s="3"/>
    </row>
    <row r="5" spans="1:1022 16382:16383" ht="15" customHeight="1">
      <c r="A5" s="316" t="s">
        <v>293</v>
      </c>
      <c r="B5" s="317"/>
      <c r="C5" s="317"/>
      <c r="D5" s="318"/>
      <c r="E5" s="322"/>
      <c r="F5" s="323"/>
      <c r="G5" s="323"/>
      <c r="H5" s="324"/>
      <c r="J5" s="348" t="s">
        <v>605</v>
      </c>
      <c r="K5" s="348"/>
      <c r="L5" s="348"/>
      <c r="M5" s="69">
        <f>RMMC!$U$105</f>
        <v>0</v>
      </c>
      <c r="P5" s="308" t="s">
        <v>526</v>
      </c>
      <c r="Q5" s="308"/>
      <c r="R5" s="308"/>
      <c r="S5" s="308"/>
      <c r="T5" s="221"/>
      <c r="U5" s="222"/>
      <c r="V5" s="223"/>
      <c r="X5" s="364" t="s">
        <v>955</v>
      </c>
      <c r="Y5" s="365"/>
      <c r="Z5" s="365"/>
      <c r="AA5" s="366"/>
      <c r="AB5" s="221"/>
      <c r="AC5" s="222"/>
      <c r="AD5" s="223"/>
      <c r="AE5" s="206" t="s">
        <v>476</v>
      </c>
      <c r="AF5" s="207"/>
      <c r="AG5" s="207"/>
      <c r="AH5" s="208"/>
      <c r="AI5" s="221"/>
      <c r="AJ5" s="222"/>
      <c r="AK5" s="223"/>
      <c r="AT5" s="129" t="s">
        <v>6</v>
      </c>
      <c r="AU5" s="104">
        <v>11</v>
      </c>
      <c r="AV5" s="130">
        <f t="shared" si="0"/>
        <v>335</v>
      </c>
      <c r="AW5" s="102"/>
      <c r="AMH5" s="3"/>
      <c r="XFC5" s="3"/>
    </row>
    <row r="6" spans="1:1022 16382:16383" ht="15" customHeight="1">
      <c r="A6" s="316" t="s">
        <v>292</v>
      </c>
      <c r="B6" s="317"/>
      <c r="C6" s="317"/>
      <c r="D6" s="318"/>
      <c r="E6" s="325"/>
      <c r="F6" s="326"/>
      <c r="G6" s="326"/>
      <c r="H6" s="327"/>
      <c r="J6" s="348" t="s">
        <v>606</v>
      </c>
      <c r="K6" s="348"/>
      <c r="L6" s="348"/>
      <c r="M6" s="69">
        <f>RMA!$U$138</f>
        <v>0</v>
      </c>
      <c r="P6" s="300" t="s">
        <v>27</v>
      </c>
      <c r="Q6" s="300"/>
      <c r="R6" s="300" t="s">
        <v>28</v>
      </c>
      <c r="S6" s="300"/>
      <c r="T6" s="123" t="s">
        <v>29</v>
      </c>
      <c r="U6" s="211" t="s">
        <v>536</v>
      </c>
      <c r="V6" s="212"/>
      <c r="X6" s="211" t="s">
        <v>27</v>
      </c>
      <c r="Y6" s="212"/>
      <c r="Z6" s="211" t="s">
        <v>28</v>
      </c>
      <c r="AA6" s="212"/>
      <c r="AB6" s="188" t="s">
        <v>29</v>
      </c>
      <c r="AC6" s="211" t="s">
        <v>536</v>
      </c>
      <c r="AD6" s="212"/>
      <c r="AE6" s="211" t="s">
        <v>27</v>
      </c>
      <c r="AF6" s="212"/>
      <c r="AG6" s="211" t="s">
        <v>28</v>
      </c>
      <c r="AH6" s="212"/>
      <c r="AI6" s="193" t="s">
        <v>29</v>
      </c>
      <c r="AJ6" s="211" t="s">
        <v>536</v>
      </c>
      <c r="AK6" s="212"/>
      <c r="AT6" s="129" t="s">
        <v>8</v>
      </c>
      <c r="AU6" s="104">
        <v>13</v>
      </c>
      <c r="AV6" s="130">
        <f t="shared" si="0"/>
        <v>397</v>
      </c>
      <c r="AMH6" s="3"/>
      <c r="XFC6" s="3"/>
    </row>
    <row r="7" spans="1:1022 16382:16383" ht="15" customHeight="1">
      <c r="A7" s="316" t="s">
        <v>15</v>
      </c>
      <c r="B7" s="317"/>
      <c r="C7" s="317"/>
      <c r="D7" s="318"/>
      <c r="E7" s="459"/>
      <c r="F7" s="460"/>
      <c r="G7" s="460"/>
      <c r="H7" s="455" t="s">
        <v>1132</v>
      </c>
      <c r="J7" s="348" t="s">
        <v>607</v>
      </c>
      <c r="K7" s="348"/>
      <c r="L7" s="348"/>
      <c r="M7" s="69">
        <f>GSN!$U$259</f>
        <v>0</v>
      </c>
      <c r="P7" s="209" t="str">
        <f>"SIA-"&amp;IF(RMN!D10&lt;&gt;"",RMN!D8,IF(RMN!C10&lt;&gt;"",RMN!C8,IF(RMN!B10&lt;&gt;"",RMN!B8,"")))</f>
        <v>SIA-</v>
      </c>
      <c r="Q7" s="209"/>
      <c r="R7" s="210" t="str">
        <f>IF(RMN!D10&lt;&gt;"",RMN!D9,IF(RMN!C10&lt;&gt;"",RMN!C9,IF(RMN!B10&lt;&gt;"",RMN!B9,"")))</f>
        <v/>
      </c>
      <c r="S7" s="210"/>
      <c r="T7" s="124" t="str">
        <f>IF(RMN!D10&lt;&gt;"",RMN!D10,IF(RMN!C10&lt;&gt;"",RMN!C10,IF(RMN!B10&lt;&gt;"",RMN!B10,"")))</f>
        <v/>
      </c>
      <c r="U7" s="209" t="str">
        <f>IF(T7="","",IF(T7=1,"High Honors",IF(T7&gt;=0.9,"Honors",IF(T7&gt;=0.7,"Pass","Bad value"))))</f>
        <v/>
      </c>
      <c r="V7" s="209"/>
      <c r="X7" s="209" t="str">
        <f>"IMNA-"&amp;IF(GSN!D10&lt;&gt;"",GSN!D8,IF(GSN!C10&lt;&gt;"",GSN!C8,IF(GSN!B10&lt;&gt;"",GSN!B8,"")))</f>
        <v>IMNA-</v>
      </c>
      <c r="Y7" s="209"/>
      <c r="Z7" s="210" t="str">
        <f>IF(GSN!D10&lt;&gt;"",GSN!D9,IF(GSN!C10&lt;&gt;"",GSN!C9,IF(GSN!B10&lt;&gt;"",GSN!B9,"")))</f>
        <v/>
      </c>
      <c r="AA7" s="210"/>
      <c r="AB7" s="124" t="str">
        <f>IF(GSN!D10&lt;&gt;"",GSN!D10,IF(GSN!C10&lt;&gt;"",GSN!C10,IF(GSN!B10&lt;&gt;"",GSN!B10,"")))</f>
        <v/>
      </c>
      <c r="AC7" s="209" t="str">
        <f>IF(AB7="","",IF(AB7=1,"High Honors",IF(AB7&gt;=0.9,"Honors",IF(AB7&gt;=0.7,"Pass","Bad value"))))</f>
        <v/>
      </c>
      <c r="AD7" s="209"/>
      <c r="AE7" s="209" t="str">
        <f>"LU-"&amp;IF(Civilian!E23&lt;&gt;"",Civilian!E21,IF(Civilian!D23&lt;&gt;"",Civilian!D21,IF(Civilian!C23&lt;&gt;"",Civilian!C21,IF(Civilian!B23&lt;&gt;"",Civilian!B21,IF(Civilian!G17&lt;&gt;"",Civilian!G15,IF(Civilian!F17&lt;&gt;"",Civilian!F15,IF(Civilian!E17&lt;&gt;"",Civilian!E15,IF(Civilian!D17&lt;&gt;"",Civilian!D15,IF(Civilian!C17&lt;&gt;"",Civilian!C15,IF(Civilian!B17&lt;&gt;"",Civilian!B15,IF(Civilian!G11&lt;&gt;"",Civilian!G9,IF(Civilian!F11&lt;&gt;"",Civilian!F9,IF(Civilian!E11&lt;&gt;"",Civilian!E9,IF(Civilian!D11&lt;&gt;"",Civilian!D9,IF(Civilian!C11&lt;&gt;"",Civilian!C9,IF(Civilian!B11&lt;&gt;"",Civilian!B9,""))))))))))))))))</f>
        <v>LU-</v>
      </c>
      <c r="AF7" s="209"/>
      <c r="AG7" s="210" t="str">
        <f>IF(Civilian!E22&lt;&gt;"",Civilian!E22,IF(Civilian!D22&lt;&gt;"",Civilian!D22,IF(Civilian!C22&lt;&gt;"",Civilian!C22,IF(Civilian!B22&lt;&gt;"",Civilian!B22,IF(Civilian!G16&lt;&gt;"",Civilian!G16,IF(Civilian!F16&lt;&gt;"",Civilian!F16,IF(Civilian!E16&lt;&gt;"",Civilian!E16,IF(Civilian!D16&lt;&gt;"",Civilian!D16,IF(Civilian!C16&lt;&gt;"",Civilian!C16,IF(Civilian!B16&lt;&gt;"",Civilian!B16,IF(Civilian!G10&lt;&gt;"",Civilian!G10,IF(Civilian!F10&lt;&gt;"",Civilian!F10,IF(Civilian!E10&lt;&gt;"",Civilian!E10,IF(Civilian!D10&lt;&gt;"",Civilian!D10,IF(Civilian!C10&lt;&gt;"",Civilian!C10,IF(Civilian!B10&lt;&gt;"",Civilian!B10,""))))))))))))))))</f>
        <v/>
      </c>
      <c r="AH7" s="210"/>
      <c r="AI7" s="124" t="str">
        <f>IF(Civilian!E23&lt;&gt;"",Civilian!E23,IF(Civilian!D23&lt;&gt;"",Civilian!D23,IF(Civilian!C23&lt;&gt;"",Civilian!C23,IF(Civilian!B23&lt;&gt;"",Civilian!B23,IF(Civilian!G17&lt;&gt;"",Civilian!G17,IF(Civilian!F17&lt;&gt;"",Civilian!F17,IF(Civilian!E17&lt;&gt;"",Civilian!E17,IF(Civilian!D17&lt;&gt;"",Civilian!D17,IF(Civilian!C17&lt;&gt;"",Civilian!C17,IF(Civilian!B17&lt;&gt;"",Civilian!B17,IF(Civilian!G11&lt;&gt;"",Civilian!G11,IF(Civilian!F11&lt;&gt;"",Civilian!F11,IF(Civilian!E11&lt;&gt;"",Civilian!E11,IF(Civilian!D11&lt;&gt;"",Civilian!D11,IF(Civilian!C11&lt;&gt;"",Civilian!C11,IF(Civilian!B11&lt;&gt;"",Civilian!B11,""))))))))))))))))</f>
        <v/>
      </c>
      <c r="AJ7" s="209" t="str">
        <f>IF(AI7="","",IF(AI7=1,"High Honors",IF(AI7&gt;=0.9,"Honors",IF(AI7&gt;=0.7,"Pass","Bad value"))))</f>
        <v/>
      </c>
      <c r="AK7" s="209"/>
      <c r="AT7" s="129" t="s">
        <v>9</v>
      </c>
      <c r="AU7" s="104">
        <v>15</v>
      </c>
      <c r="AV7" s="130">
        <f t="shared" si="0"/>
        <v>456</v>
      </c>
      <c r="AMH7" s="3"/>
      <c r="XFC7" s="3"/>
    </row>
    <row r="8" spans="1:1022 16382:16383" ht="15" customHeight="1">
      <c r="A8" s="316" t="str">
        <f ca="1">IF(H7="","DATE OF PROMOTION ELIGIBILITY",IF(AND(OR(E5="F-2",E5="F-3",E5="F-4"),TODAY()&lt;DATE(YEAR(E7)+2,MONTH(E7),DAY(E7))),"DATE OF THE GREEN",IF(AND(H7="Brevet",TODAY()&lt;DATE(YEAR(E7)+1,MONTH(E7),DAY(E7))),"DATE OF PERMANENT RANK",IF(H7="TIG","DATE OF PROMOTION ELIGIBILITY","RANK PERMANENT, NEXT TIG"))))</f>
        <v>DATE OF PROMOTION ELIGIBILITY</v>
      </c>
      <c r="B8" s="317"/>
      <c r="C8" s="317"/>
      <c r="D8" s="318"/>
      <c r="E8" s="456" t="e">
        <f ca="1">IF(AND(H7="Brevet",TODAY()&lt;DATE(YEAR(E7)+1,MONTH(E7),DAY(E7))),DATE(YEAR(E7)+1,MONTH(E7),DAY(E7)),IF(OR(E5="F-2",E5="F-3",E5="F-4"),IF(TODAY()&lt;VLOOKUP(E5,AT26:AW28,4,FALSE),VLOOKUP(E5,AT26:AW28,4,FALSE),VLOOKUP(E5,AT26:AW28,3,FALSE)),VLOOKUP(E5,AT1:AW50,3,FALSE)))</f>
        <v>#N/A</v>
      </c>
      <c r="F8" s="457"/>
      <c r="G8" s="457"/>
      <c r="H8" s="458"/>
      <c r="J8" s="348" t="s">
        <v>608</v>
      </c>
      <c r="K8" s="348"/>
      <c r="L8" s="348"/>
      <c r="M8" s="69">
        <f>Civilian!$U$148</f>
        <v>0</v>
      </c>
      <c r="P8" s="308" t="s">
        <v>527</v>
      </c>
      <c r="Q8" s="308"/>
      <c r="R8" s="308"/>
      <c r="S8" s="308"/>
      <c r="T8" s="221"/>
      <c r="U8" s="222"/>
      <c r="V8" s="223"/>
      <c r="X8" s="364" t="s">
        <v>956</v>
      </c>
      <c r="Y8" s="365"/>
      <c r="Z8" s="365"/>
      <c r="AA8" s="366"/>
      <c r="AB8" s="221"/>
      <c r="AC8" s="222"/>
      <c r="AD8" s="223"/>
      <c r="AE8" s="206" t="s">
        <v>493</v>
      </c>
      <c r="AF8" s="207"/>
      <c r="AG8" s="207"/>
      <c r="AH8" s="208"/>
      <c r="AI8" s="221"/>
      <c r="AJ8" s="222"/>
      <c r="AK8" s="223"/>
      <c r="AT8" s="129" t="s">
        <v>10</v>
      </c>
      <c r="AU8" s="104">
        <v>19</v>
      </c>
      <c r="AV8" s="130">
        <f t="shared" si="0"/>
        <v>578</v>
      </c>
      <c r="AMH8" s="3"/>
      <c r="XFC8" s="3"/>
    </row>
    <row r="9" spans="1:1022 16382:16383" ht="15" customHeight="1">
      <c r="J9" s="311" t="s">
        <v>714</v>
      </c>
      <c r="K9" s="312"/>
      <c r="L9" s="313"/>
      <c r="M9" s="69">
        <f>RMMM!$U$82</f>
        <v>0</v>
      </c>
      <c r="P9" s="300" t="s">
        <v>27</v>
      </c>
      <c r="Q9" s="300"/>
      <c r="R9" s="300" t="s">
        <v>28</v>
      </c>
      <c r="S9" s="300"/>
      <c r="T9" s="123" t="s">
        <v>29</v>
      </c>
      <c r="U9" s="211" t="s">
        <v>536</v>
      </c>
      <c r="V9" s="212"/>
      <c r="X9" s="211" t="s">
        <v>27</v>
      </c>
      <c r="Y9" s="212"/>
      <c r="Z9" s="211" t="s">
        <v>28</v>
      </c>
      <c r="AA9" s="212"/>
      <c r="AB9" s="188" t="s">
        <v>29</v>
      </c>
      <c r="AC9" s="211" t="s">
        <v>536</v>
      </c>
      <c r="AD9" s="212"/>
      <c r="AE9" s="211" t="s">
        <v>27</v>
      </c>
      <c r="AF9" s="212"/>
      <c r="AG9" s="211" t="s">
        <v>28</v>
      </c>
      <c r="AH9" s="212"/>
      <c r="AI9" s="193" t="s">
        <v>29</v>
      </c>
      <c r="AJ9" s="211" t="s">
        <v>536</v>
      </c>
      <c r="AK9" s="212"/>
      <c r="AT9" s="129" t="s">
        <v>11</v>
      </c>
      <c r="AU9" s="104">
        <v>24</v>
      </c>
      <c r="AV9" s="130">
        <f t="shared" si="0"/>
        <v>731</v>
      </c>
      <c r="AMH9" s="3"/>
      <c r="XFC9" s="3"/>
    </row>
    <row r="10" spans="1:1022 16382:16383" ht="15" customHeight="1">
      <c r="A10" s="305" t="s">
        <v>790</v>
      </c>
      <c r="B10" s="306"/>
      <c r="C10" s="306"/>
      <c r="D10" s="306"/>
      <c r="E10" s="306"/>
      <c r="F10" s="307"/>
      <c r="J10" s="311" t="s">
        <v>819</v>
      </c>
      <c r="K10" s="312"/>
      <c r="L10" s="313"/>
      <c r="M10" s="69">
        <f>RMACS!$U$20</f>
        <v>0</v>
      </c>
      <c r="P10" s="209" t="str">
        <f>"SIA-"&amp;IF(RMN!G16&lt;&gt;"",RMN!G14,IF(RMN!C22&lt;&gt;"",RMN!C20,IF(RMN!F16&lt;&gt;"",RMN!F14,IF(RMN!E16&lt;&gt;"",RMN!E14,IF(RMN!B22&lt;&gt;"",RMN!B20,IF(RMN!D16&lt;&gt;"",RMN!D14,IF(RMN!C16&lt;&gt;"",RMN!C14,IF(RMN!B16&lt;&gt;"",RMN!B14,""))))))))</f>
        <v>SIA-</v>
      </c>
      <c r="Q10" s="209"/>
      <c r="R10" s="210" t="str">
        <f>IF(RMN!G16&lt;&gt;"",RMN!G15,IF(RMN!C22&lt;&gt;"",RMN!C21,IF(RMN!F16&lt;&gt;"",RMN!F15,IF(RMN!E16&lt;&gt;"",RMN!E15,IF(RMN!B22&lt;&gt;"",RMN!B21,IF(RMN!D16&lt;&gt;"",RMN!D15,IF(RMN!C16&lt;&gt;"",RMN!C15,IF(RMN!B16&lt;&gt;"",RMN!B15,""))))))))</f>
        <v/>
      </c>
      <c r="S10" s="210"/>
      <c r="T10" s="124" t="str">
        <f>IF(RMN!G16&lt;&gt;"",RMN!G16,IF(RMN!C22&lt;&gt;"",RMN!C22,IF(RMN!F16&lt;&gt;"",RMN!F16,IF(RMN!E16&lt;&gt;"",RMN!E16,IF(RMN!B22&lt;&gt;"",RMN!B22,IF(RMN!D16&lt;&gt;"",RMN!D16,IF(RMN!C16&lt;&gt;"",RMN!C16,IF(RMN!B16&lt;&gt;"",RMN!B16,""))))))))</f>
        <v/>
      </c>
      <c r="U10" s="209" t="str">
        <f>IF(T10="","",IF(T10=1,"High Honors",IF(T10&gt;=0.9,"Honors",IF(T10&gt;=0.7,"Pass","Bad value"))))</f>
        <v/>
      </c>
      <c r="V10" s="209"/>
      <c r="X10" s="209" t="str">
        <f>"IMNA-"&amp;IF(GSN!G16&lt;&gt;"",GSN!G14,IF(GSN!F16&lt;&gt;"",GSN!F14,IF(GSN!E16&lt;&gt;"",GSN!E14,IF(GSN!D16&lt;&gt;"",GSN!D14,IF(GSN!C16&lt;&gt;"",GSN!C14,IF(GSN!B16&lt;&gt;"",GSN!B14,""))))))</f>
        <v>IMNA-</v>
      </c>
      <c r="Y10" s="209"/>
      <c r="Z10" s="210" t="str">
        <f>IF(GSN!G16&lt;&gt;"",GSN!G15,IF(GSN!F16&lt;&gt;"",GSN!F15,IF(GSN!E16&lt;&gt;"",GSN!E15,IF(GSN!D16&lt;&gt;"",GSN!D15,IF(GSN!C16&lt;&gt;"",GSN!C15,IF(GSN!B16&lt;&gt;"",GSN!B15,""))))))</f>
        <v/>
      </c>
      <c r="AA10" s="210"/>
      <c r="AB10" s="124" t="str">
        <f>IF(GSN!G16&lt;&gt;"",GSN!G16,IF(GSN!F16&lt;&gt;"",GSN!F16,IF(GSN!E16&lt;&gt;"",GSN!E16,IF(GSN!D16&lt;&gt;"",GSN!D16,IF(GSN!C16&lt;&gt;"",GSN!C16,IF(GSN!B16&lt;&gt;"",GSN!B16,""))))))</f>
        <v/>
      </c>
      <c r="AC10" s="209" t="str">
        <f>IF(AB10="","",IF(AB10=1,"High Honors",IF(AB10&gt;=0.9,"Honors",IF(AB10&gt;=0.7,"Pass","Bad value"))))</f>
        <v/>
      </c>
      <c r="AD10" s="219"/>
      <c r="AE10" s="209" t="str">
        <f>"LU-"&amp;IF(Civilian!E41&lt;&gt;"",Civilian!E39,IF(Civilian!D41&lt;&gt;"",Civilian!D39,IF(Civilian!C41&lt;&gt;"",Civilian!C39,IF(Civilian!B41&lt;&gt;"",Civilian!B39,IF(Civilian!G35&lt;&gt;"",Civilian!G33,IF(Civilian!F35&lt;&gt;"",Civilian!F33,IF(Civilian!E35&lt;&gt;"",Civilian!E33,IF(Civilian!D35&lt;&gt;"",Civilian!D33,IF(Civilian!C35&lt;&gt;"",Civilian!C33,IF(Civilian!B35&lt;&gt;"",Civilian!B33,IF(Civilian!G29&lt;&gt;"",Civilian!G27,IF(Civilian!F29&lt;&gt;"",Civilian!F27,IF(Civilian!E29&lt;&gt;"",Civilian!E27,IF(Civilian!D29&lt;&gt;"",Civilian!D27,IF(Civilian!C29&lt;&gt;"",Civilian!C27,IF(Civilian!B29&lt;&gt;"",Civilian!B27,""))))))))))))))))</f>
        <v>LU-</v>
      </c>
      <c r="AF10" s="209"/>
      <c r="AG10" s="210" t="str">
        <f>IF(Civilian!E40&lt;&gt;"",Civilian!E40,IF(Civilian!D40&lt;&gt;"",Civilian!D40,IF(Civilian!C40&lt;&gt;"",Civilian!C40,IF(Civilian!B40&lt;&gt;"",Civilian!B40,IF(Civilian!G34&lt;&gt;"",Civilian!G34,IF(Civilian!F34&lt;&gt;"",Civilian!F34,IF(Civilian!E34&lt;&gt;"",Civilian!E34,IF(Civilian!D34&lt;&gt;"",Civilian!D34,IF(Civilian!C34&lt;&gt;"",Civilian!C34,IF(Civilian!B34&lt;&gt;"",Civilian!B4,IF(Civilian!G28&lt;&gt;"",Civilian!G28,IF(Civilian!F28&lt;&gt;"",Civilian!F28,IF(Civilian!E28&lt;&gt;"",Civilian!E28,IF(Civilian!D28&lt;&gt;"",Civilian!D28,IF(Civilian!C28&lt;&gt;"",Civilian!C28,IF(Civilian!B28&lt;&gt;"",Civilian!B28,""))))))))))))))))</f>
        <v/>
      </c>
      <c r="AH10" s="210"/>
      <c r="AI10" s="124" t="str">
        <f>IF(Civilian!E41&lt;&gt;"",Civilian!E41,IF(Civilian!D41&lt;&gt;"",Civilian!D41,IF(Civilian!C41&lt;&gt;"",Civilian!C41,IF(Civilian!B41&lt;&gt;"",Civilian!B41,IF(Civilian!G35&lt;&gt;"",Civilian!G35,IF(Civilian!F35&lt;&gt;"",Civilian!F35,IF(Civilian!E35&lt;&gt;"",Civilian!E35,IF(Civilian!D35&lt;&gt;"",Civilian!D35,IF(Civilian!C35&lt;&gt;"",Civilian!C35,IF(Civilian!B35&lt;&gt;"",Civilian!B35,IF(Civilian!G29&lt;&gt;"",Civilian!G29,IF(Civilian!F29&lt;&gt;"",Civilian!F29,IF(Civilian!E29&lt;&gt;"",Civilian!E29,IF(Civilian!D29&lt;&gt;"",Civilian!D29,IF(Civilian!C29&lt;&gt;"",Civilian!C29,IF(Civilian!B29&lt;&gt;"",Civilian!B29,""))))))))))))))))</f>
        <v/>
      </c>
      <c r="AJ10" s="209" t="str">
        <f>IF(AI10="","",IF(AI10=1,"High Honors",IF(AI10&gt;=0.9,"Honors",IF(AI10&gt;=0.7,"Pass","Bad value"))))</f>
        <v/>
      </c>
      <c r="AK10" s="209"/>
      <c r="AT10" s="129" t="s">
        <v>12</v>
      </c>
      <c r="AV10" s="130" t="s">
        <v>14</v>
      </c>
      <c r="AMH10" s="3"/>
      <c r="XFC10" s="3"/>
    </row>
    <row r="11" spans="1:1022 16382:16383" ht="15" customHeight="1">
      <c r="A11" s="328" t="s">
        <v>31</v>
      </c>
      <c r="B11" s="328"/>
      <c r="C11" s="328"/>
      <c r="D11" s="328"/>
      <c r="E11" s="300" t="s">
        <v>32</v>
      </c>
      <c r="F11" s="300"/>
      <c r="J11" s="311" t="s">
        <v>1133</v>
      </c>
      <c r="K11" s="312"/>
      <c r="L11" s="313"/>
      <c r="M11" s="69">
        <f>PAA!$U$37</f>
        <v>0</v>
      </c>
      <c r="P11" s="308" t="s">
        <v>34</v>
      </c>
      <c r="Q11" s="308"/>
      <c r="R11" s="308"/>
      <c r="S11" s="308"/>
      <c r="T11" s="221"/>
      <c r="U11" s="222"/>
      <c r="V11" s="223"/>
      <c r="X11" s="364" t="s">
        <v>957</v>
      </c>
      <c r="Y11" s="365"/>
      <c r="Z11" s="365"/>
      <c r="AA11" s="366"/>
      <c r="AB11" s="221"/>
      <c r="AC11" s="222"/>
      <c r="AD11" s="222"/>
      <c r="AE11" s="166"/>
      <c r="AF11" s="166"/>
      <c r="AG11" s="166"/>
      <c r="AH11" s="166"/>
      <c r="AI11" s="166"/>
      <c r="AJ11" s="166"/>
      <c r="AK11" s="166"/>
      <c r="AT11" s="129" t="s">
        <v>537</v>
      </c>
      <c r="AV11" s="130" t="s">
        <v>14</v>
      </c>
      <c r="AMH11" s="3"/>
      <c r="XFC11" s="3"/>
    </row>
    <row r="12" spans="1:1022 16382:16383" ht="15" customHeight="1">
      <c r="A12" s="218"/>
      <c r="B12" s="218"/>
      <c r="C12" s="218"/>
      <c r="D12" s="218"/>
      <c r="E12" s="205"/>
      <c r="F12" s="205"/>
      <c r="H12" s="166"/>
      <c r="I12" s="166"/>
      <c r="J12" s="166"/>
      <c r="K12" s="166"/>
      <c r="L12" s="166"/>
      <c r="M12" s="166"/>
      <c r="N12" s="166"/>
      <c r="O12" s="166"/>
      <c r="P12" s="300" t="s">
        <v>27</v>
      </c>
      <c r="Q12" s="300"/>
      <c r="R12" s="300" t="s">
        <v>28</v>
      </c>
      <c r="S12" s="300"/>
      <c r="T12" s="123" t="s">
        <v>29</v>
      </c>
      <c r="U12" s="211" t="s">
        <v>536</v>
      </c>
      <c r="V12" s="212"/>
      <c r="X12" s="211" t="s">
        <v>27</v>
      </c>
      <c r="Y12" s="212"/>
      <c r="Z12" s="211" t="s">
        <v>28</v>
      </c>
      <c r="AA12" s="212"/>
      <c r="AB12" s="188" t="s">
        <v>29</v>
      </c>
      <c r="AC12" s="211" t="s">
        <v>536</v>
      </c>
      <c r="AD12" s="370"/>
      <c r="AE12" s="166"/>
      <c r="AF12" s="166"/>
      <c r="AG12" s="166"/>
      <c r="AH12" s="166"/>
      <c r="AI12" s="166"/>
      <c r="AJ12" s="166"/>
      <c r="AK12" s="166"/>
      <c r="AT12" s="129" t="s">
        <v>538</v>
      </c>
      <c r="AV12" s="130" t="s">
        <v>14</v>
      </c>
      <c r="AMH12" s="3"/>
      <c r="XFC12" s="3"/>
    </row>
    <row r="13" spans="1:1022 16382:16383" ht="15" customHeight="1">
      <c r="A13" s="195"/>
      <c r="B13" s="196"/>
      <c r="C13" s="196"/>
      <c r="D13" s="197"/>
      <c r="E13" s="198"/>
      <c r="F13" s="199"/>
      <c r="H13" s="309" t="s">
        <v>543</v>
      </c>
      <c r="I13" s="310"/>
      <c r="J13" s="310"/>
      <c r="K13" s="310"/>
      <c r="L13" s="310"/>
      <c r="M13" s="310"/>
      <c r="N13" s="310"/>
      <c r="O13" s="310"/>
      <c r="P13" s="209" t="str">
        <f>"SIA-"&amp;IF(RMN!F28&lt;&gt;"",RMN!F26,IF(RMN!E28&lt;&gt;"",RMN!E26,IF(RMN!D28&lt;&gt;"",RMN!D26,IF(RMN!C28&lt;&gt;"",RMN!C26,IF(RMN!B28&lt;&gt;"",RMN!B26,"")))))</f>
        <v>SIA-</v>
      </c>
      <c r="Q13" s="209"/>
      <c r="R13" s="210" t="str">
        <f>IF(RMN!F28&lt;&gt;"",RMN!F27,IF(RMN!E28&lt;&gt;"",RMN!E27,IF(RMN!D28&lt;&gt;"",RMN!D27,IF(RMN!C28&lt;&gt;"",RMN!C27,IF(RMN!B28&lt;&gt;"",RMN!B27,"")))))</f>
        <v/>
      </c>
      <c r="S13" s="210"/>
      <c r="T13" s="124" t="str">
        <f>IF(RMN!F28&lt;&gt;"",RMN!F28,IF(RMN!E28&lt;&gt;"",RMN!E28,IF(RMN!D28&lt;&gt;"",RMN!D28,IF(RMN!C28&lt;&gt;"",RMN!C28,IF(RMN!B28&lt;&gt;"",RMN!B28,"")))))</f>
        <v/>
      </c>
      <c r="U13" s="209" t="str">
        <f>IF(T13="","",IF(T13=1,"High Honors",IF(T13&gt;=0.9,"Honors",IF(T13&gt;=0.7,"Pass","Bad value"))))</f>
        <v/>
      </c>
      <c r="V13" s="209"/>
      <c r="X13" s="209" t="str">
        <f>"IMNA-"&amp;IF(GSN!G22&lt;&gt;"",GSN!G20,IF(GSN!F22&lt;&gt;"",GSN!F20,IF(GSN!E22&lt;&gt;"",GSN!E20,IF(GSN!D22&lt;&gt;"",GSN!D20,IF(GSN!C22&lt;&gt;"",GSN!C20,IF(GSN!B22&lt;&gt;"",GSN!B20,""))))))</f>
        <v>IMNA-</v>
      </c>
      <c r="Y13" s="209"/>
      <c r="Z13" s="210" t="str">
        <f>IF(GSN!G22&lt;&gt;"",GSN!G21,IF(GSN!F22&lt;&gt;"",GSN!F21,IF(GSN!E22&lt;&gt;"",GSN!E21,IF(GSN!D22&lt;&gt;"",GSN!D21,IF(GSN!C22&lt;&gt;"",GSN!C21,IF(GSN!B22&lt;&gt;"",GSN!B21,""))))))</f>
        <v/>
      </c>
      <c r="AA13" s="210"/>
      <c r="AB13" s="124" t="str">
        <f>IF(GSN!G22&lt;&gt;"",GSN!G22,IF(GSN!F22&lt;&gt;"",GSN!F22,IF(GSN!E22&lt;&gt;"",GSN!E22,IF(GSN!D22&lt;&gt;"",GSN!D22,IF(GSN!C22&lt;&gt;"",GSN!C22,IF(GSN!B22&lt;&gt;"",GSN!B22,""))))))</f>
        <v/>
      </c>
      <c r="AC13" s="209" t="str">
        <f>IF(AB13="","",IF(AB13=1,"High Honors",IF(AB13&gt;=0.9,"Honors",IF(AB13&gt;=0.7,"Pass","Bad value"))))</f>
        <v/>
      </c>
      <c r="AD13" s="219"/>
      <c r="AE13" s="166"/>
      <c r="AF13" s="166"/>
      <c r="AG13" s="166"/>
      <c r="AH13" s="166"/>
      <c r="AI13" s="166"/>
      <c r="AJ13" s="166"/>
      <c r="AK13" s="166"/>
      <c r="AT13" s="129" t="s">
        <v>16</v>
      </c>
      <c r="AU13" s="104">
        <v>9</v>
      </c>
      <c r="AV13" s="130">
        <f>EDATE($E$7,AU13)</f>
        <v>274</v>
      </c>
      <c r="AMH13" s="3"/>
      <c r="XFC13" s="3"/>
    </row>
    <row r="14" spans="1:1022 16382:16383" ht="15" customHeight="1">
      <c r="A14" s="195"/>
      <c r="B14" s="196"/>
      <c r="C14" s="196"/>
      <c r="D14" s="197"/>
      <c r="E14" s="198"/>
      <c r="F14" s="199"/>
      <c r="H14" s="333" t="s">
        <v>544</v>
      </c>
      <c r="I14" s="334"/>
      <c r="J14" s="334"/>
      <c r="K14" s="335"/>
      <c r="L14" s="336" t="s">
        <v>545</v>
      </c>
      <c r="M14" s="337"/>
      <c r="N14" s="336" t="s">
        <v>546</v>
      </c>
      <c r="O14" s="337"/>
      <c r="P14" s="308" t="s">
        <v>35</v>
      </c>
      <c r="Q14" s="308"/>
      <c r="R14" s="308"/>
      <c r="S14" s="308"/>
      <c r="T14" s="221"/>
      <c r="U14" s="222"/>
      <c r="V14" s="223"/>
      <c r="X14" s="349" t="s">
        <v>528</v>
      </c>
      <c r="Y14" s="350"/>
      <c r="Z14" s="350"/>
      <c r="AA14" s="351"/>
      <c r="AB14" s="221"/>
      <c r="AC14" s="222"/>
      <c r="AD14" s="222"/>
      <c r="AE14" s="166"/>
      <c r="AF14" s="166"/>
      <c r="AG14" s="166"/>
      <c r="AH14" s="166"/>
      <c r="AI14" s="166"/>
      <c r="AJ14" s="166"/>
      <c r="AK14" s="166"/>
      <c r="AT14" s="129" t="s">
        <v>17</v>
      </c>
      <c r="AU14" s="104">
        <v>11</v>
      </c>
      <c r="AV14" s="130">
        <f>EDATE($E$7,AU14)</f>
        <v>335</v>
      </c>
      <c r="AMH14" s="3"/>
      <c r="XFC14" s="3"/>
    </row>
    <row r="15" spans="1:1022 16382:16383" ht="15" customHeight="1">
      <c r="A15" s="195"/>
      <c r="B15" s="196"/>
      <c r="C15" s="196"/>
      <c r="D15" s="197"/>
      <c r="E15" s="198"/>
      <c r="F15" s="199"/>
      <c r="H15" s="202"/>
      <c r="I15" s="203"/>
      <c r="J15" s="203"/>
      <c r="K15" s="204"/>
      <c r="L15" s="200"/>
      <c r="M15" s="201"/>
      <c r="N15" s="200"/>
      <c r="O15" s="201"/>
      <c r="P15" s="300" t="s">
        <v>27</v>
      </c>
      <c r="Q15" s="300"/>
      <c r="R15" s="300" t="s">
        <v>28</v>
      </c>
      <c r="S15" s="300"/>
      <c r="T15" s="123" t="s">
        <v>29</v>
      </c>
      <c r="U15" s="211" t="s">
        <v>536</v>
      </c>
      <c r="V15" s="212"/>
      <c r="X15" s="211" t="s">
        <v>27</v>
      </c>
      <c r="Y15" s="212"/>
      <c r="Z15" s="211" t="s">
        <v>28</v>
      </c>
      <c r="AA15" s="212"/>
      <c r="AB15" s="188" t="s">
        <v>29</v>
      </c>
      <c r="AC15" s="211" t="s">
        <v>536</v>
      </c>
      <c r="AD15" s="370"/>
      <c r="AE15" s="166"/>
      <c r="AF15" s="166"/>
      <c r="AG15" s="166"/>
      <c r="AH15" s="166"/>
      <c r="AI15" s="166"/>
      <c r="AJ15" s="166"/>
      <c r="AK15" s="166"/>
      <c r="AT15" s="129" t="s">
        <v>18</v>
      </c>
      <c r="AU15" s="104">
        <v>13</v>
      </c>
      <c r="AV15" s="130">
        <f>EDATE($E$7,AU15)</f>
        <v>397</v>
      </c>
      <c r="AMG15" s="3"/>
      <c r="AMH15" s="3"/>
      <c r="XFC15" s="3"/>
    </row>
    <row r="16" spans="1:1022 16382:16383" ht="15" customHeight="1">
      <c r="A16" s="195"/>
      <c r="B16" s="196"/>
      <c r="C16" s="196"/>
      <c r="D16" s="197"/>
      <c r="E16" s="198"/>
      <c r="F16" s="199"/>
      <c r="H16" s="202"/>
      <c r="I16" s="203"/>
      <c r="J16" s="203"/>
      <c r="K16" s="204"/>
      <c r="L16" s="200"/>
      <c r="M16" s="201"/>
      <c r="N16" s="200"/>
      <c r="O16" s="201"/>
      <c r="P16" s="209" t="str">
        <f>"SIA-"&amp;IF(RMN!C34&lt;&gt;"",RMN!C32,IF(RMN!B34&lt;&gt;"",B32,""))</f>
        <v>SIA-</v>
      </c>
      <c r="Q16" s="209"/>
      <c r="R16" s="210" t="str">
        <f>IF(RMN!C34&lt;&gt;"",RMN!C33,IF(RMN!B34&lt;&gt;"",B33,""))</f>
        <v/>
      </c>
      <c r="S16" s="210"/>
      <c r="T16" s="124" t="str">
        <f>IF(RMN!C34&lt;&gt;"",RMN!C34,IF(RMN!B34&lt;&gt;"",B34,""))</f>
        <v/>
      </c>
      <c r="U16" s="209" t="str">
        <f>IF(T16="","",IF(T16=1,"High Honors",IF(T16&gt;=0.9,"Honors",IF(T16&gt;=0.7,"Pass","Bad value"))))</f>
        <v/>
      </c>
      <c r="V16" s="209"/>
      <c r="X16" s="209" t="str">
        <f>"KR1MA-"&amp;IF(RMA!E10&lt;&gt;"",RMA!E8,IF(RMA!D10&lt;&gt;"",RMA!D8,IF(RMA!C10&lt;&gt;"",RMA!C8,IF(RMA!B10&lt;&gt;"",RMA!B8,IF(RMA!E4&lt;&gt;"",RMA!E2,IF(RMA!D4&lt;&gt;"",RMA!D2,IF(RMA!C4&lt;&gt;"",RMA!C2,IF(RMA!B4&lt;&gt;"",RMA!B2,""))))))))</f>
        <v>KR1MA-</v>
      </c>
      <c r="Y16" s="209"/>
      <c r="Z16" s="210" t="str">
        <f>IF(RMA!E10&lt;&gt;"",RMA!E9,IF(RMA!D10&lt;&gt;"",RMA!D9,IF(RMA!C10&lt;&gt;"",RMA!C9,IF(RMA!B10&lt;&gt;"",RMA!B9,IF(RMA!E4&lt;&gt;"",RMA!E3,IF(RMA!D4&lt;&gt;"",RMA!D3,IF(RMA!C4&lt;&gt;"",RMA!C3,IF(RMA!B4&lt;&gt;"",RMA!B3,""))))))))</f>
        <v/>
      </c>
      <c r="AA16" s="210"/>
      <c r="AB16" s="124" t="str">
        <f>IF(RMA!E10&lt;&gt;"",RMA!E10,IF(RMA!D10&lt;&gt;"",RMA!D10,IF(RMA!C10&lt;&gt;"",RMA!C10,IF(RMA!B10&lt;&gt;"",RMA!B10,IF(RMA!E4&lt;&gt;"",RMA!E4,IF(RMA!D4&lt;&gt;"",RMA!D4,IF(RMA!C4&lt;&gt;"",RMA!C4,IF(RMA!B4&lt;&gt;"",RMA!B4,""))))))))</f>
        <v/>
      </c>
      <c r="AC16" s="209" t="str">
        <f>IF(AB16="","",IF(AB16=1,"High Honors",IF(AB16&gt;=0.9,"Honors",IF(AB16&gt;=0.7,"Pass","Bad value"))))</f>
        <v/>
      </c>
      <c r="AD16" s="219"/>
      <c r="AE16" s="166"/>
      <c r="AF16" s="166"/>
      <c r="AG16" s="166"/>
      <c r="AH16" s="166"/>
      <c r="AI16" s="166"/>
      <c r="AJ16" s="166"/>
      <c r="AK16" s="166"/>
      <c r="AT16" s="129" t="s">
        <v>19</v>
      </c>
      <c r="AU16" s="104">
        <v>15</v>
      </c>
      <c r="AV16" s="130">
        <f>EDATE($E$7,AU16)</f>
        <v>456</v>
      </c>
      <c r="AMG16" s="3"/>
      <c r="AMH16" s="3"/>
      <c r="XFC16" s="3"/>
    </row>
    <row r="17" spans="1:1022 16381:16383" ht="15" customHeight="1">
      <c r="A17" s="195"/>
      <c r="B17" s="196"/>
      <c r="C17" s="196"/>
      <c r="D17" s="197"/>
      <c r="E17" s="198"/>
      <c r="F17" s="199"/>
      <c r="H17" s="202"/>
      <c r="I17" s="203"/>
      <c r="J17" s="203"/>
      <c r="K17" s="204"/>
      <c r="L17" s="200"/>
      <c r="M17" s="201"/>
      <c r="N17" s="200"/>
      <c r="O17" s="201"/>
      <c r="P17" s="330" t="s">
        <v>37</v>
      </c>
      <c r="Q17" s="331"/>
      <c r="R17" s="331"/>
      <c r="S17" s="332"/>
      <c r="T17" s="221"/>
      <c r="U17" s="222"/>
      <c r="V17" s="223"/>
      <c r="X17" s="224" t="s">
        <v>529</v>
      </c>
      <c r="Y17" s="225"/>
      <c r="Z17" s="225"/>
      <c r="AA17" s="226"/>
      <c r="AB17" s="221"/>
      <c r="AC17" s="222"/>
      <c r="AD17" s="223"/>
      <c r="AE17" s="166"/>
      <c r="AF17" s="166"/>
      <c r="AG17" s="166"/>
      <c r="AH17" s="166"/>
      <c r="AI17" s="166"/>
      <c r="AJ17" s="166"/>
      <c r="AK17" s="166"/>
      <c r="AT17" s="129" t="s">
        <v>20</v>
      </c>
      <c r="AV17" s="130" t="s">
        <v>14</v>
      </c>
      <c r="AMG17" s="3"/>
      <c r="AMH17" s="3"/>
      <c r="XFA17" s="2"/>
      <c r="XFC17" s="3"/>
    </row>
    <row r="18" spans="1:1022 16381:16383" ht="15" customHeight="1">
      <c r="A18" s="195"/>
      <c r="B18" s="196"/>
      <c r="C18" s="196"/>
      <c r="D18" s="197"/>
      <c r="E18" s="198"/>
      <c r="F18" s="199"/>
      <c r="H18" s="202"/>
      <c r="I18" s="203"/>
      <c r="J18" s="203"/>
      <c r="K18" s="204"/>
      <c r="L18" s="200"/>
      <c r="M18" s="201"/>
      <c r="N18" s="200"/>
      <c r="O18" s="201"/>
      <c r="P18" s="211" t="s">
        <v>27</v>
      </c>
      <c r="Q18" s="212"/>
      <c r="R18" s="211" t="s">
        <v>28</v>
      </c>
      <c r="S18" s="212"/>
      <c r="T18" s="188" t="s">
        <v>29</v>
      </c>
      <c r="U18" s="211" t="s">
        <v>536</v>
      </c>
      <c r="V18" s="212"/>
      <c r="X18" s="211" t="s">
        <v>27</v>
      </c>
      <c r="Y18" s="212"/>
      <c r="Z18" s="211" t="s">
        <v>28</v>
      </c>
      <c r="AA18" s="212"/>
      <c r="AB18" s="188" t="s">
        <v>29</v>
      </c>
      <c r="AC18" s="211" t="s">
        <v>536</v>
      </c>
      <c r="AD18" s="212"/>
      <c r="AE18" s="166"/>
      <c r="AF18" s="166"/>
      <c r="AG18" s="166"/>
      <c r="AH18" s="166"/>
      <c r="AI18" s="166"/>
      <c r="AJ18" s="166"/>
      <c r="AK18" s="166"/>
      <c r="AT18" s="129" t="s">
        <v>21</v>
      </c>
      <c r="AU18" s="104">
        <v>6</v>
      </c>
      <c r="AV18" s="130">
        <f t="shared" ref="AV18:AV23" si="1">EDATE($E$7,AU18)</f>
        <v>182</v>
      </c>
      <c r="AMG18" s="3"/>
      <c r="AMH18" s="3"/>
      <c r="XFA18" s="2"/>
      <c r="XFC18" s="3"/>
    </row>
    <row r="19" spans="1:1022 16381:16383" ht="15" customHeight="1">
      <c r="A19" s="195"/>
      <c r="B19" s="196"/>
      <c r="C19" s="196"/>
      <c r="D19" s="197"/>
      <c r="E19" s="198"/>
      <c r="F19" s="199"/>
      <c r="H19" s="202"/>
      <c r="I19" s="203"/>
      <c r="J19" s="203"/>
      <c r="K19" s="204"/>
      <c r="L19" s="200"/>
      <c r="M19" s="201"/>
      <c r="N19" s="200"/>
      <c r="O19" s="201"/>
      <c r="P19" s="219" t="str">
        <f>"SIA-"&amp;IF(RMMC!G4&lt;&gt;"",RMMC!G2,IF(RMMC!F4&lt;&gt;"",RMMC!F2,IF(RMMC!E4&lt;&gt;"",RMMC!E2,IF(RMMC!D4&lt;&gt;"",RMMC!D2,IF(RMMC!C4&lt;&gt;"",RMMC!C2,IF(RMMC!B4&lt;&gt;"",RMMC!B2,""))))))</f>
        <v>SIA-</v>
      </c>
      <c r="Q19" s="329"/>
      <c r="R19" s="210" t="str">
        <f>IF(RMMC!G3&lt;&gt;"",RMMC!G3,IF(RMMC!F3&lt;&gt;"",RMMC!F3,IF(RMMC!E3&lt;&gt;"",RMMC!E3,IF(RMMC!D3&lt;&gt;"",RMMC!D3,IF(RMMC!C3&lt;&gt;"",RMMC!C3,IF(RMMC!B3&lt;&gt;"",RMMC!B3,""))))))</f>
        <v/>
      </c>
      <c r="S19" s="210"/>
      <c r="T19" s="124" t="str">
        <f>IF(RMMC!G4&lt;&gt;"",RMMC!G4,IF(RMMC!F4&lt;&gt;"",RMMC!F4,IF(RMMC!E4&lt;&gt;"",RMMC!E4,IF(RMMC!D4&lt;&gt;"",RMMC!D4,IF(RMMC!C4&lt;&gt;"",RMMC!C4,IF(RMMC!B4&lt;&gt;"",RMMC!B4,""))))))</f>
        <v/>
      </c>
      <c r="U19" s="209" t="str">
        <f>IF(T19="","",IF(T19=1,"High Honors",IF(T19&gt;=0.9,"Honors",IF(T19&gt;=0.7,"Pass","Bad value"))))</f>
        <v/>
      </c>
      <c r="V19" s="209"/>
      <c r="X19" s="209" t="str">
        <f>"KR1MA-"&amp;IF(RMA!E10&lt;&gt;"",RMA!E8,IF(RMA!D10&lt;&gt;"",RMA!D8,IF(RMA!C10&lt;&gt;"",RMA!C8,IF(RMA!B10&lt;&gt;"",RMA!B8,IF(RMA!E4&lt;&gt;"",RMA!E2,IF(RMA!D4&lt;&gt;"",RMA!D2,IF(RMA!C4&lt;&gt;"",RMA!C2,IF(RMA!B4&lt;&gt;"",RMA!B2,""))))))))</f>
        <v>KR1MA-</v>
      </c>
      <c r="Y19" s="209"/>
      <c r="Z19" s="210" t="str">
        <f>IF(RMA!E15&lt;&gt;"",RMA!E15,IF(RMA!D15&lt;&gt;"",RMA!D15,IF(RMA!C15&lt;&gt;"",RMA!C15,IF(RMA!B15&lt;&gt;"",RMA!B15,""))))</f>
        <v/>
      </c>
      <c r="AA19" s="210"/>
      <c r="AB19" s="124" t="str">
        <f>IF(RMA!E15&lt;&gt;"",RMA!E16,IF(RMA!D15&lt;&gt;"",RMA!D16,IF(RMA!C15&lt;&gt;"",RMA!C16,IF(RMA!B15&lt;&gt;"",RMA!B16,""))))</f>
        <v/>
      </c>
      <c r="AC19" s="209" t="str">
        <f>IF(AB19="","",IF(AB19=1,"High Honors",IF(AB19&gt;=0.9,"Honors",IF(AB19&gt;=0.7,"Pass","Bad value"))))</f>
        <v/>
      </c>
      <c r="AD19" s="209"/>
      <c r="AE19" s="166"/>
      <c r="AF19" s="166"/>
      <c r="AG19" s="166"/>
      <c r="AH19" s="166"/>
      <c r="AI19" s="166"/>
      <c r="AJ19" s="166"/>
      <c r="AK19" s="166"/>
      <c r="AT19" s="129" t="s">
        <v>22</v>
      </c>
      <c r="AU19" s="104">
        <v>9</v>
      </c>
      <c r="AV19" s="130">
        <f t="shared" si="1"/>
        <v>274</v>
      </c>
      <c r="AMG19" s="3"/>
      <c r="AMH19" s="3"/>
      <c r="XFA19" s="2"/>
      <c r="XFC19" s="3"/>
    </row>
    <row r="20" spans="1:1022 16381:16383" ht="15" customHeight="1">
      <c r="A20" s="195"/>
      <c r="B20" s="196"/>
      <c r="C20" s="196"/>
      <c r="D20" s="197"/>
      <c r="E20" s="198"/>
      <c r="F20" s="199"/>
      <c r="H20" s="202"/>
      <c r="I20" s="203"/>
      <c r="J20" s="203"/>
      <c r="K20" s="204"/>
      <c r="L20" s="200"/>
      <c r="M20" s="201"/>
      <c r="N20" s="200"/>
      <c r="O20" s="201"/>
      <c r="P20" s="330" t="s">
        <v>38</v>
      </c>
      <c r="Q20" s="331"/>
      <c r="R20" s="331"/>
      <c r="S20" s="332"/>
      <c r="T20" s="221"/>
      <c r="U20" s="222"/>
      <c r="V20" s="223"/>
      <c r="X20" s="224" t="s">
        <v>530</v>
      </c>
      <c r="Y20" s="225"/>
      <c r="Z20" s="225"/>
      <c r="AA20" s="226"/>
      <c r="AB20" s="221"/>
      <c r="AC20" s="222"/>
      <c r="AD20" s="223"/>
      <c r="AT20" s="129" t="s">
        <v>23</v>
      </c>
      <c r="AU20" s="104">
        <v>12</v>
      </c>
      <c r="AV20" s="130">
        <f t="shared" si="1"/>
        <v>366</v>
      </c>
      <c r="AMH20" s="3"/>
      <c r="XFB20" s="2"/>
      <c r="XFC20" s="3"/>
    </row>
    <row r="21" spans="1:1022 16381:16383" ht="15" customHeight="1">
      <c r="A21" s="195"/>
      <c r="B21" s="196"/>
      <c r="C21" s="196"/>
      <c r="D21" s="197"/>
      <c r="E21" s="198"/>
      <c r="F21" s="199"/>
      <c r="H21" s="202"/>
      <c r="I21" s="203"/>
      <c r="J21" s="203"/>
      <c r="K21" s="204"/>
      <c r="L21" s="200"/>
      <c r="M21" s="201"/>
      <c r="N21" s="200"/>
      <c r="O21" s="201"/>
      <c r="P21" s="211" t="s">
        <v>27</v>
      </c>
      <c r="Q21" s="212"/>
      <c r="R21" s="211" t="s">
        <v>28</v>
      </c>
      <c r="S21" s="212"/>
      <c r="T21" s="188" t="s">
        <v>29</v>
      </c>
      <c r="U21" s="211" t="s">
        <v>536</v>
      </c>
      <c r="V21" s="212"/>
      <c r="X21" s="211" t="s">
        <v>27</v>
      </c>
      <c r="Y21" s="212"/>
      <c r="Z21" s="211" t="s">
        <v>28</v>
      </c>
      <c r="AA21" s="212"/>
      <c r="AB21" s="188" t="s">
        <v>29</v>
      </c>
      <c r="AC21" s="211" t="s">
        <v>536</v>
      </c>
      <c r="AD21" s="212"/>
      <c r="AT21" s="129" t="s">
        <v>24</v>
      </c>
      <c r="AU21" s="104">
        <v>15</v>
      </c>
      <c r="AV21" s="130">
        <f t="shared" si="1"/>
        <v>456</v>
      </c>
      <c r="AMG21" s="3"/>
      <c r="AMH21" s="3"/>
      <c r="XFA21" s="2"/>
      <c r="XFC21" s="3"/>
    </row>
    <row r="22" spans="1:1022 16381:16383" ht="15" customHeight="1">
      <c r="A22" s="195"/>
      <c r="B22" s="196"/>
      <c r="C22" s="196"/>
      <c r="D22" s="197"/>
      <c r="E22" s="198"/>
      <c r="F22" s="199"/>
      <c r="H22" s="202"/>
      <c r="I22" s="203"/>
      <c r="J22" s="203"/>
      <c r="K22" s="204"/>
      <c r="L22" s="200"/>
      <c r="M22" s="201"/>
      <c r="N22" s="200"/>
      <c r="O22" s="201"/>
      <c r="P22" s="209" t="str">
        <f>"SIA-"&amp;IF(RMMC!D10&lt;&gt;"",RMMC!D8,IF(RMMC!C10&lt;&gt;"",RMMC!C8,IF(RMMC!B10&lt;&gt;"",RMMC!B8,"")))</f>
        <v>SIA-</v>
      </c>
      <c r="Q22" s="209"/>
      <c r="R22" s="210" t="str">
        <f>IF(RMMC!D10&lt;&gt;"",RMMC!D9,IF(RMMC!C10&lt;&gt;"",RMMC!C9,IF(RMMC!B10&lt;&gt;"",RMMC!B9,"")))</f>
        <v/>
      </c>
      <c r="S22" s="210"/>
      <c r="T22" s="124" t="str">
        <f>IF(RMMC!D10&lt;&gt;"",RMMC!D10,IF(RMMC!C10&lt;&gt;"",RMMC!C10,IF(RMMC!B10&lt;&gt;"",RMMC!B10,"")))</f>
        <v/>
      </c>
      <c r="U22" s="209" t="str">
        <f>IF(T22="","",IF(T22=1,"High Honors",IF(T22&gt;=0.9,"Honors",IF(T22&gt;=0.7,"Pass","Bad value"))))</f>
        <v/>
      </c>
      <c r="V22" s="209"/>
      <c r="X22" s="209" t="str">
        <f>"KR1MA-"&amp;IF(RMA!G22&lt;&gt;"",RMA!G20,IF(RMA!F22&lt;&gt;"",RMA!F20,IF(RMA!E22&lt;&gt;"",RMA!E20,IF(RMA!D22&lt;&gt;"",RMA!D20,IF(RMA!C22&lt;&gt;"",RMA!C20,IF(RMA!B22&lt;&gt;"",RMA!B20,""))))))</f>
        <v>KR1MA-</v>
      </c>
      <c r="Y22" s="209"/>
      <c r="Z22" s="210" t="str">
        <f>IF(RMA!G22&lt;&gt;"",RMA!G21,IF(RMA!F22&lt;&gt;"",RMA!F21,IF(RMA!E22&lt;&gt;"",RMA!E21,IF(RMA!D22&lt;&gt;"",RMA!D21,IF(RMA!C22&lt;&gt;"",RMA!C21,IF(RMA!B22&lt;&gt;"",RMA!B21,""))))))</f>
        <v/>
      </c>
      <c r="AA22" s="210"/>
      <c r="AB22" s="124" t="str">
        <f>IF(RMA!G22&lt;&gt;"",RMA!G22,IF(RMA!F22&lt;&gt;"",RMA!F22,IF(RMA!E22&lt;&gt;"",RMA!E22,IF(RMA!D22&lt;&gt;"",RMA!D22,IF(RMA!C22&lt;&gt;"",RMA!C22,IF(RMA!B22&lt;&gt;"",RMA!B22,""))))))</f>
        <v/>
      </c>
      <c r="AC22" s="209" t="str">
        <f>IF(AB22="","",IF(AB22=1,"High Honors",IF(AB22&gt;=0.9,"Honors",IF(AB22&gt;=0.7,"Pass","Bad value"))))</f>
        <v/>
      </c>
      <c r="AD22" s="209"/>
      <c r="AT22" s="129" t="s">
        <v>25</v>
      </c>
      <c r="AU22" s="104">
        <v>18</v>
      </c>
      <c r="AV22" s="130">
        <f t="shared" si="1"/>
        <v>547</v>
      </c>
      <c r="AMG22" s="3"/>
      <c r="AMH22" s="3"/>
      <c r="XFA22" s="2"/>
      <c r="XFC22" s="3"/>
    </row>
    <row r="23" spans="1:1022 16381:16383" ht="15" customHeight="1">
      <c r="A23" s="195"/>
      <c r="B23" s="196"/>
      <c r="C23" s="196"/>
      <c r="D23" s="197"/>
      <c r="E23" s="198"/>
      <c r="F23" s="199"/>
      <c r="H23" s="202"/>
      <c r="I23" s="203"/>
      <c r="J23" s="203"/>
      <c r="K23" s="204"/>
      <c r="L23" s="200"/>
      <c r="M23" s="201"/>
      <c r="N23" s="200"/>
      <c r="O23" s="201"/>
      <c r="P23" s="330" t="s">
        <v>39</v>
      </c>
      <c r="Q23" s="331"/>
      <c r="R23" s="331"/>
      <c r="S23" s="332"/>
      <c r="T23" s="221"/>
      <c r="U23" s="222"/>
      <c r="V23" s="223"/>
      <c r="X23" s="224" t="s">
        <v>678</v>
      </c>
      <c r="Y23" s="225"/>
      <c r="Z23" s="225"/>
      <c r="AA23" s="226"/>
      <c r="AB23" s="221"/>
      <c r="AC23" s="222"/>
      <c r="AD23" s="223"/>
      <c r="AE23" s="383" t="s">
        <v>953</v>
      </c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5"/>
      <c r="AT23" s="129" t="s">
        <v>788</v>
      </c>
      <c r="AU23" s="104">
        <v>18</v>
      </c>
      <c r="AV23" s="130">
        <f t="shared" si="1"/>
        <v>547</v>
      </c>
      <c r="AMG23" s="3"/>
      <c r="AMH23" s="3"/>
      <c r="XFA23" s="2"/>
      <c r="XFC23" s="3"/>
    </row>
    <row r="24" spans="1:1022 16381:16383" ht="15" customHeight="1">
      <c r="A24" s="195"/>
      <c r="B24" s="196"/>
      <c r="C24" s="196"/>
      <c r="D24" s="197"/>
      <c r="E24" s="198"/>
      <c r="F24" s="199"/>
      <c r="H24" s="202"/>
      <c r="I24" s="203"/>
      <c r="J24" s="203"/>
      <c r="K24" s="204"/>
      <c r="L24" s="200"/>
      <c r="M24" s="201"/>
      <c r="N24" s="200"/>
      <c r="O24" s="201"/>
      <c r="P24" s="211" t="s">
        <v>27</v>
      </c>
      <c r="Q24" s="212"/>
      <c r="R24" s="211" t="s">
        <v>28</v>
      </c>
      <c r="S24" s="212"/>
      <c r="T24" s="188" t="s">
        <v>29</v>
      </c>
      <c r="U24" s="211" t="s">
        <v>536</v>
      </c>
      <c r="V24" s="212"/>
      <c r="X24" s="211" t="s">
        <v>27</v>
      </c>
      <c r="Y24" s="212"/>
      <c r="Z24" s="211" t="s">
        <v>28</v>
      </c>
      <c r="AA24" s="212"/>
      <c r="AB24" s="188" t="s">
        <v>29</v>
      </c>
      <c r="AC24" s="211" t="s">
        <v>536</v>
      </c>
      <c r="AD24" s="212"/>
      <c r="AE24" s="352" t="s">
        <v>838</v>
      </c>
      <c r="AF24" s="353"/>
      <c r="AG24" s="354" t="s">
        <v>839</v>
      </c>
      <c r="AH24" s="355"/>
      <c r="AI24" s="191" t="s">
        <v>316</v>
      </c>
      <c r="AJ24" s="139"/>
      <c r="AK24" s="192" t="s">
        <v>841</v>
      </c>
      <c r="AL24" s="181"/>
      <c r="AM24" s="181"/>
      <c r="AN24" s="181"/>
      <c r="AO24" s="181"/>
      <c r="AP24" s="177"/>
      <c r="AT24" s="129" t="s">
        <v>789</v>
      </c>
      <c r="AV24" s="130" t="s">
        <v>837</v>
      </c>
      <c r="AMG24" s="3"/>
      <c r="AMH24" s="3"/>
      <c r="XFA24" s="2"/>
      <c r="XFC24" s="3"/>
    </row>
    <row r="25" spans="1:1022 16381:16383" ht="15" customHeight="1" thickBot="1">
      <c r="A25" s="195"/>
      <c r="B25" s="196"/>
      <c r="C25" s="196"/>
      <c r="D25" s="197"/>
      <c r="E25" s="198"/>
      <c r="F25" s="199"/>
      <c r="H25" s="202"/>
      <c r="I25" s="203"/>
      <c r="J25" s="203"/>
      <c r="K25" s="204"/>
      <c r="L25" s="200"/>
      <c r="M25" s="201"/>
      <c r="N25" s="200"/>
      <c r="O25" s="201"/>
      <c r="P25" s="209" t="str">
        <f>"SIA-"&amp;IF(RMMC!G16&lt;&gt;"",RMMC!G14,IF(RMMC!C22&lt;&gt;"",RMMC!C20,IF(RMMC!F16&lt;&gt;"",RMMC!F14,IF(RMMC!E16&lt;&gt;"",RMMC!E14,IF(RMMC!B22&lt;&gt;"",RMMC!B20,IF(RMMC!D16&lt;&gt;"",RMMC!D14,IF(RMMC!C16&lt;&gt;"",RMMC!C14,IF(RMMC!B16&lt;&gt;"",RMMC!B14,""))))))))</f>
        <v>SIA-</v>
      </c>
      <c r="Q25" s="209"/>
      <c r="R25" s="210" t="str">
        <f>IF(RMMC!G16&lt;&gt;"",RMMC!G15,IF(RMMC!C22&lt;&gt;"",RMMC!C21,IF(RMMC!F16&lt;&gt;"",RMMC!F15,IF(RMMC!E16&lt;&gt;"",RMMC!E15,IF(RMMC!B22&lt;&gt;"",RMMC!B21,IF(RMMC!D16&lt;&gt;"",RMMC!D15,IF(RMMC!C16&lt;&gt;"",RMMC!C15,IF(RMMC!B16&lt;&gt;"",RMMC!B15,""))))))))</f>
        <v/>
      </c>
      <c r="S25" s="210"/>
      <c r="T25" s="124" t="str">
        <f>IF(RMMC!G16&lt;&gt;"",RMMC!G16,IF(RMMC!C22&lt;&gt;"",RMMC!C22,IF(RMMC!F16&lt;&gt;"",RMMC!F16,IF(RMMC!E16&lt;&gt;"",RMMC!E16,IF(RMMC!B22&lt;&gt;"",RMMC!B22,IF(RMMC!D16&lt;&gt;"",RMMC!D16,IF(RMMC!C16&lt;&gt;"",RMMC!C16,IF(RMMC!B16&lt;&gt;"",RMMC!B16,""))))))))</f>
        <v/>
      </c>
      <c r="U25" s="209" t="str">
        <f>IF(T25="","",IF(T25=1,"High Honors",IF(T25&gt;=0.9,"Honors",IF(T25&gt;=0.7,"Pass","Bad value"))))</f>
        <v/>
      </c>
      <c r="V25" s="209"/>
      <c r="X25" s="209" t="str">
        <f>"KR1MA-"&amp;IF(RMA!F28&lt;&gt;"",RMA!F26,IF(RMA!E28&lt;&gt;"",RMA!E26,IF(RMA!D28&lt;&gt;"",RMA!D26,IF(RMA!C28&lt;&gt;"",RMA!C26,IF(RMA!B28&lt;&gt;"",RMA!B26,"")))))</f>
        <v>KR1MA-</v>
      </c>
      <c r="Y25" s="209"/>
      <c r="Z25" s="210" t="str">
        <f>IF(RMA!F28&lt;&gt;"",RMA!F27,IF(RMA!E28&lt;&gt;"",RMA!E27,IF(RMA!D28&lt;&gt;"",RMA!D27,IF(RMA!C28&lt;&gt;"",RMA!C27,IF(RMA!B28&lt;&gt;"",RMA!B27,"")))))</f>
        <v/>
      </c>
      <c r="AA25" s="210"/>
      <c r="AB25" s="124" t="str">
        <f>IF(RMA!F28&lt;&gt;"",RMA!F28,IF(RMA!E28&lt;&gt;"",RMA!E28,IF(RMA!D28&lt;&gt;"",RMA!D28,IF(RMA!C28&lt;&gt;"",RMA!C28,IF(RMA!B28&lt;&gt;"",RMA!B28,"")))))</f>
        <v/>
      </c>
      <c r="AC25" s="209" t="str">
        <f>IF(AB25="","",IF(AB25=1,"High Honors",IF(AB25&gt;=0.9,"Honors",IF(AB25&gt;=0.7,"Pass","Bad value"))))</f>
        <v/>
      </c>
      <c r="AD25" s="209"/>
      <c r="AE25" s="135" t="s">
        <v>840</v>
      </c>
      <c r="AF25" s="136"/>
      <c r="AG25" s="137" t="str">
        <f>IF($AI$24="RMN",RMN!Y4,IF($AI$24="RMMC",RMMC!Z4,""))</f>
        <v>Enlisted</v>
      </c>
      <c r="AH25" s="138"/>
      <c r="AI25" s="137" t="str">
        <f>IF($AI$24="RMN",RMN!AA4,IF($AI$24="RMMC",RMMC!AB4,""))</f>
        <v>Officer</v>
      </c>
      <c r="AJ25" s="139"/>
      <c r="AK25" s="175" t="s">
        <v>838</v>
      </c>
      <c r="AL25" s="179"/>
      <c r="AM25" s="180" t="str">
        <f>IF(OR(AG37="Yes",AI37="Yes"),"Yes","No")</f>
        <v>No</v>
      </c>
      <c r="AN25" s="181"/>
      <c r="AO25" s="181"/>
      <c r="AP25" s="177"/>
      <c r="AT25" s="129" t="s">
        <v>791</v>
      </c>
      <c r="AV25" s="130" t="s">
        <v>837</v>
      </c>
      <c r="AMG25" s="3"/>
      <c r="AMH25" s="3"/>
      <c r="XFA25" s="2"/>
      <c r="XFC25" s="3"/>
    </row>
    <row r="26" spans="1:1022 16381:16383" ht="15" customHeight="1">
      <c r="A26" s="195"/>
      <c r="B26" s="196"/>
      <c r="C26" s="196"/>
      <c r="D26" s="197"/>
      <c r="E26" s="198"/>
      <c r="F26" s="199"/>
      <c r="H26" s="202"/>
      <c r="I26" s="203"/>
      <c r="J26" s="203"/>
      <c r="K26" s="204"/>
      <c r="L26" s="200"/>
      <c r="M26" s="201"/>
      <c r="N26" s="200"/>
      <c r="O26" s="201"/>
      <c r="P26" s="220" t="s">
        <v>40</v>
      </c>
      <c r="Q26" s="220"/>
      <c r="R26" s="220"/>
      <c r="S26" s="220"/>
      <c r="T26" s="221"/>
      <c r="U26" s="222"/>
      <c r="V26" s="223"/>
      <c r="X26" s="224" t="s">
        <v>677</v>
      </c>
      <c r="Y26" s="225"/>
      <c r="Z26" s="225"/>
      <c r="AA26" s="226"/>
      <c r="AB26" s="221"/>
      <c r="AC26" s="222"/>
      <c r="AD26" s="223"/>
      <c r="AE26" s="356" t="str">
        <f>IF($AI$24="RMN",RMN!W5,IF($AI$24="RMMC",RMMC!X5,""))</f>
        <v>Astrogation</v>
      </c>
      <c r="AF26" s="357"/>
      <c r="AG26" s="140" t="str">
        <f>IF($AI$24="RMN",RMN!Y5,IF($AI$24="RMMC",RMMC!Z5,""))</f>
        <v>C (3/5)</v>
      </c>
      <c r="AH26" s="141" t="str">
        <f>IF($AI$24="RMN",RMN!Z5,IF($AI$24="RMMC",RMMC!AA5,""))</f>
        <v/>
      </c>
      <c r="AI26" s="134" t="str">
        <f>IF($AI$24="RMN",RMN!AA5,IF($AI$24="RMMC",RMMC!AB5,""))</f>
        <v>D (4/5)</v>
      </c>
      <c r="AJ26" s="141" t="str">
        <f>IF($AI$24="RMN",RMN!AB5,IF($AI$24="RMMC",RMMC!AC5,""))</f>
        <v/>
      </c>
      <c r="AK26" s="175" t="s">
        <v>842</v>
      </c>
      <c r="AL26" s="179"/>
      <c r="AM26" s="179">
        <f>M2</f>
        <v>0</v>
      </c>
      <c r="AN26" s="182" t="s">
        <v>843</v>
      </c>
      <c r="AO26" s="179" t="str">
        <f>IF(AND(AM25="No",AM26&lt;40),"SWP &amp; 40",IF(AND(AM25="No",AM26&gt;=40),"SWP",IF(AM26&gt;354,"530 = 3 Wreath",IF(AM26&gt;179,"355 = 2 Wreath",IF(AND(AM26&lt;180,AM26&gt;=145),180,IF(AND(AM26&lt;145,AM26&gt;=110),145,IF(AND(AM26&lt;110,AM26&gt;=75),110,75)))))))</f>
        <v>SWP &amp; 40</v>
      </c>
      <c r="AP26" s="177"/>
      <c r="AT26" s="129" t="s">
        <v>792</v>
      </c>
      <c r="AV26" s="130" t="s">
        <v>837</v>
      </c>
      <c r="AW26" s="131">
        <f>EDATE($E$7,24)</f>
        <v>731</v>
      </c>
      <c r="AMH26" s="3"/>
      <c r="XFB26" s="2"/>
      <c r="XFC26" s="3"/>
    </row>
    <row r="27" spans="1:1022 16381:16383" ht="15" customHeight="1">
      <c r="A27" s="195"/>
      <c r="B27" s="196"/>
      <c r="C27" s="196"/>
      <c r="D27" s="197"/>
      <c r="E27" s="198"/>
      <c r="F27" s="199"/>
      <c r="H27" s="202"/>
      <c r="I27" s="203"/>
      <c r="J27" s="203"/>
      <c r="K27" s="204"/>
      <c r="L27" s="200"/>
      <c r="M27" s="201"/>
      <c r="N27" s="200"/>
      <c r="O27" s="201"/>
      <c r="P27" s="211" t="s">
        <v>27</v>
      </c>
      <c r="Q27" s="212"/>
      <c r="R27" s="211" t="s">
        <v>28</v>
      </c>
      <c r="S27" s="212"/>
      <c r="T27" s="188" t="s">
        <v>29</v>
      </c>
      <c r="U27" s="211" t="s">
        <v>536</v>
      </c>
      <c r="V27" s="212"/>
      <c r="X27" s="211" t="s">
        <v>27</v>
      </c>
      <c r="Y27" s="212"/>
      <c r="Z27" s="211" t="s">
        <v>28</v>
      </c>
      <c r="AA27" s="212"/>
      <c r="AB27" s="188" t="s">
        <v>29</v>
      </c>
      <c r="AC27" s="211" t="s">
        <v>536</v>
      </c>
      <c r="AD27" s="212"/>
      <c r="AE27" s="358" t="str">
        <f>IF($AI$24="RMN",RMN!W6,IF($AI$24="RMMC",RMMC!X6,""))</f>
        <v>Flight Ops</v>
      </c>
      <c r="AF27" s="359"/>
      <c r="AG27" s="142" t="str">
        <f>IF($AI$24="RMN",RMN!Y6,IF($AI$24="RMMC",RMMC!Z6,""))</f>
        <v>C (3/5)</v>
      </c>
      <c r="AH27" s="143" t="str">
        <f>IF($AI$24="RMN",RMN!Z6,IF($AI$24="RMMC",RMMC!AA6,""))</f>
        <v/>
      </c>
      <c r="AI27" s="15" t="str">
        <f>IF($AI$24="RMN",RMN!AA6,IF($AI$24="RMMC",RMMC!AB6,""))</f>
        <v>D (4/5)</v>
      </c>
      <c r="AJ27" s="143" t="str">
        <f>IF($AI$24="RMN",RMN!AB6,IF($AI$24="RMMC",RMMC!AC6,""))</f>
        <v/>
      </c>
      <c r="AK27" s="176" t="s">
        <v>844</v>
      </c>
      <c r="AL27" s="183"/>
      <c r="AM27" s="184" t="str">
        <f>IF(AM25="Yes",IF(AM26&lt;40,"No",IF(AND(40&lt;=AM26,AM26&lt;75),"MCAM Ribbon",IF(AND(75&lt;=AM26,AM26&lt;110),"MCAM + 1 Star",IF(AND(110&lt;=AM26,AM26&lt;145),"MCAM +2 Star",IF(AND(145&lt;=AM26,AM26&lt;180),"MCAM+3 Star",IF(AND(180&lt;=AM26,AM26&lt;355),"MCAM + Wreath",IF(AND(355&lt;=AM26,AM26&lt;530),"MCAM + 2Wreaths","MCAM + 3Wreaths"))))))),"no")</f>
        <v>no</v>
      </c>
      <c r="AN27" s="185"/>
      <c r="AO27" s="186"/>
      <c r="AP27" s="178"/>
      <c r="AT27" s="129" t="s">
        <v>793</v>
      </c>
      <c r="AV27" s="130" t="s">
        <v>837</v>
      </c>
      <c r="AW27" s="132">
        <f>EDATE($E$7,24)</f>
        <v>731</v>
      </c>
      <c r="AMG27" s="3"/>
      <c r="AMH27" s="3"/>
      <c r="XFA27" s="2"/>
      <c r="XFC27" s="3"/>
    </row>
    <row r="28" spans="1:1022 16381:16383" ht="15" customHeight="1">
      <c r="A28" s="195"/>
      <c r="B28" s="196"/>
      <c r="C28" s="196"/>
      <c r="D28" s="197"/>
      <c r="E28" s="198"/>
      <c r="F28" s="199"/>
      <c r="H28" s="202"/>
      <c r="I28" s="203"/>
      <c r="J28" s="203"/>
      <c r="K28" s="204"/>
      <c r="L28" s="200"/>
      <c r="M28" s="201"/>
      <c r="N28" s="200"/>
      <c r="O28" s="201"/>
      <c r="P28" s="219" t="str">
        <f>"SIA-"&amp;IF(RMMC!E28&lt;&gt;"",RMMC!E26,IF(RMMC!D28&lt;&gt;"",RMMC!D26,IF(RMMC!C28&lt;&gt;"",RMMC!C26,IF(RMMC!B28&lt;&gt;"",RMMC!B26,""))))</f>
        <v>SIA-</v>
      </c>
      <c r="Q28" s="329"/>
      <c r="R28" s="210" t="str">
        <f>IF(RMMC!E27&lt;&gt;"",RMMC!E27,IF(RMMC!D27&lt;&gt;"",RMMC!D27,IF(RMMC!C27&lt;&gt;"",RMMC!C27,IF(RMMC!B27&lt;&gt;"",RMMC!B27,""))))</f>
        <v/>
      </c>
      <c r="S28" s="210"/>
      <c r="T28" s="124" t="str">
        <f>IF(RMMC!E28&lt;&gt;"",RMMC!E28,IF(RMMC!D28&lt;&gt;"",RMMC!D28,IF(RMMC!C28&lt;&gt;"",RMMC!C28,IF(RMMC!B28&lt;&gt;"",RMMC!B28,""))))</f>
        <v/>
      </c>
      <c r="U28" s="209" t="str">
        <f>IF(T28="","",IF(T28=1,"High Honors",IF(T28&gt;=0.9,"Honors",IF(T28&gt;=0.7,"Pass","Bad value"))))</f>
        <v/>
      </c>
      <c r="V28" s="209"/>
      <c r="X28" s="209" t="str">
        <f>"KR1MA-"&amp;IF(RMA!D34&lt;&gt;"",RMA!D32,IF(RMA!C34&lt;&gt;"",RMA!C32,IF(RMA!B34&lt;&gt;"",RMA!B32,"")))</f>
        <v>KR1MA-</v>
      </c>
      <c r="Y28" s="209"/>
      <c r="Z28" s="210" t="str">
        <f>IF(RMA!D34&lt;&gt;"",RMA!D35,IF(RMA!C34&lt;&gt;"",RMA!C35,IF(RMA!B34&lt;&gt;"",RMA!B35,"")))</f>
        <v/>
      </c>
      <c r="AA28" s="210"/>
      <c r="AB28" s="124" t="str">
        <f>IF(RMA!D34&lt;&gt;"",RMA!D34,IF(RMA!C34&lt;&gt;"",RMA!C34,IF(RMA!B34&lt;&gt;"",RMA!B34,"")))</f>
        <v/>
      </c>
      <c r="AC28" s="209" t="str">
        <f>IF(AB28="","",IF(AB28=1,"High Honors",IF(AB28&gt;=0.9,"Honors",IF(AB28&gt;=0.7,"Pass","Bad value"))))</f>
        <v/>
      </c>
      <c r="AD28" s="209"/>
      <c r="AE28" s="358" t="str">
        <f>IF($AI$24="RMN",RMN!W7,IF($AI$24="RMMC",RMMC!X7,""))</f>
        <v>Tactical</v>
      </c>
      <c r="AF28" s="359"/>
      <c r="AG28" s="142" t="str">
        <f>IF($AI$24="RMN",RMN!Y7,IF($AI$24="RMMC",RMMC!Z7,""))</f>
        <v>C (3/5)</v>
      </c>
      <c r="AH28" s="143" t="str">
        <f>IF($AI$24="RMN",RMN!Z7,IF($AI$24="RMMC",RMMC!AA7,""))</f>
        <v/>
      </c>
      <c r="AI28" s="15" t="str">
        <f>IF($AI$24="RMN",RMN!AA7,IF($AI$24="RMMC",RMMC!AB7,""))</f>
        <v>D (4/5)</v>
      </c>
      <c r="AJ28" s="143" t="str">
        <f>IF($AI$24="RMN",RMN!AB7,IF($AI$24="RMMC",RMMC!AC7,""))</f>
        <v/>
      </c>
      <c r="AT28" s="129" t="s">
        <v>794</v>
      </c>
      <c r="AV28" s="130" t="s">
        <v>837</v>
      </c>
      <c r="AW28" s="133">
        <f>EDATE($E$7,24)</f>
        <v>731</v>
      </c>
      <c r="AMG28" s="3"/>
      <c r="AMH28" s="3"/>
      <c r="XFA28" s="2"/>
      <c r="XFC28" s="3"/>
    </row>
    <row r="29" spans="1:1022 16381:16383" ht="15" customHeight="1">
      <c r="A29" s="195"/>
      <c r="B29" s="196"/>
      <c r="C29" s="196"/>
      <c r="D29" s="197"/>
      <c r="E29" s="198"/>
      <c r="F29" s="199"/>
      <c r="H29" s="202"/>
      <c r="I29" s="203"/>
      <c r="J29" s="203"/>
      <c r="K29" s="204"/>
      <c r="L29" s="200"/>
      <c r="M29" s="201"/>
      <c r="N29" s="200"/>
      <c r="O29" s="201"/>
      <c r="P29" s="338" t="s">
        <v>713</v>
      </c>
      <c r="Q29" s="338"/>
      <c r="R29" s="338"/>
      <c r="S29" s="338"/>
      <c r="T29" s="301"/>
      <c r="U29" s="302"/>
      <c r="V29" s="303"/>
      <c r="W29" s="15"/>
      <c r="X29" s="387" t="s">
        <v>880</v>
      </c>
      <c r="Y29" s="387"/>
      <c r="Z29" s="387"/>
      <c r="AA29" s="387"/>
      <c r="AB29" s="301"/>
      <c r="AC29" s="302"/>
      <c r="AD29" s="303"/>
      <c r="AE29" s="358" t="str">
        <f>IF($AI$24="RMN",RMN!W8,IF($AI$24="RMMC",RMMC!X8,""))</f>
        <v>Engineering</v>
      </c>
      <c r="AF29" s="359"/>
      <c r="AG29" s="142" t="str">
        <f>IF($AI$24="RMN",RMN!Y8,IF($AI$24="RMMC",RMMC!Z8,""))</f>
        <v>C (3/5)</v>
      </c>
      <c r="AH29" s="143" t="str">
        <f>IF($AI$24="RMN",RMN!Z8,IF($AI$24="RMMC",RMMC!AA8,""))</f>
        <v/>
      </c>
      <c r="AI29" s="15" t="str">
        <f>IF($AI$24="RMN",RMN!AA8,IF($AI$24="RMMC",RMMC!AB8,""))</f>
        <v>D (4/5)</v>
      </c>
      <c r="AJ29" s="143" t="str">
        <f>IF($AI$24="RMN",RMN!AB8,IF($AI$24="RMMC",RMMC!AC8,""))</f>
        <v/>
      </c>
      <c r="AK29" s="367" t="s">
        <v>877</v>
      </c>
      <c r="AL29" s="368"/>
      <c r="AM29" s="369"/>
      <c r="AT29" s="129" t="s">
        <v>795</v>
      </c>
      <c r="AV29" s="130" t="s">
        <v>837</v>
      </c>
      <c r="AMG29" s="3"/>
      <c r="AMH29" s="3"/>
      <c r="XFA29" s="2"/>
      <c r="XFC29" s="3"/>
    </row>
    <row r="30" spans="1:1022 16381:16383" ht="15" customHeight="1">
      <c r="A30" s="195"/>
      <c r="B30" s="196"/>
      <c r="C30" s="196"/>
      <c r="D30" s="197"/>
      <c r="E30" s="198"/>
      <c r="F30" s="199"/>
      <c r="H30" s="202"/>
      <c r="I30" s="203"/>
      <c r="J30" s="203"/>
      <c r="K30" s="204"/>
      <c r="L30" s="200"/>
      <c r="M30" s="201"/>
      <c r="N30" s="200"/>
      <c r="O30" s="201"/>
      <c r="P30" s="300" t="s">
        <v>27</v>
      </c>
      <c r="Q30" s="300"/>
      <c r="R30" s="300" t="s">
        <v>28</v>
      </c>
      <c r="S30" s="300"/>
      <c r="T30" s="193" t="s">
        <v>29</v>
      </c>
      <c r="U30" s="211" t="s">
        <v>536</v>
      </c>
      <c r="V30" s="212"/>
      <c r="W30" s="15"/>
      <c r="X30" s="300" t="s">
        <v>27</v>
      </c>
      <c r="Y30" s="300"/>
      <c r="Z30" s="300" t="s">
        <v>28</v>
      </c>
      <c r="AA30" s="300"/>
      <c r="AB30" s="193" t="s">
        <v>29</v>
      </c>
      <c r="AC30" s="211" t="s">
        <v>536</v>
      </c>
      <c r="AD30" s="212"/>
      <c r="AE30" s="358" t="str">
        <f>IF($AI$24="RMN",RMN!W9,IF($AI$24="RMMC",RMMC!X9,""))</f>
        <v>Communications</v>
      </c>
      <c r="AF30" s="359"/>
      <c r="AG30" s="142" t="str">
        <f>IF($AI$24="RMN",RMN!Y9,IF($AI$24="RMMC",RMMC!Z9,""))</f>
        <v>C (3/5)</v>
      </c>
      <c r="AH30" s="143" t="str">
        <f>IF($AI$24="RMN",RMN!Z9,IF($AI$24="RMMC",RMMC!AA9,""))</f>
        <v/>
      </c>
      <c r="AI30" s="15" t="str">
        <f>IF($AI$24="RMN",RMN!AA9,IF($AI$24="RMMC",RMMC!AB9,""))</f>
        <v>D (4/5)</v>
      </c>
      <c r="AJ30" s="143" t="str">
        <f>IF($AI$24="RMN",RMN!AB9,IF($AI$24="RMMC",RMMC!AC9,""))</f>
        <v/>
      </c>
      <c r="AK30" s="221" t="str">
        <f>RMA!$L$2</f>
        <v>Not Eligible</v>
      </c>
      <c r="AL30" s="222"/>
      <c r="AM30" s="223"/>
      <c r="AT30" s="129" t="s">
        <v>510</v>
      </c>
      <c r="AV30" s="130" t="s">
        <v>14</v>
      </c>
      <c r="AMG30" s="3"/>
      <c r="AMH30" s="3"/>
      <c r="XFA30" s="2"/>
      <c r="XFC30" s="3"/>
    </row>
    <row r="31" spans="1:1022 16381:16383" ht="15" customHeight="1">
      <c r="A31" s="195"/>
      <c r="B31" s="196"/>
      <c r="C31" s="196"/>
      <c r="D31" s="197"/>
      <c r="E31" s="198"/>
      <c r="F31" s="199"/>
      <c r="H31" s="202"/>
      <c r="I31" s="203"/>
      <c r="J31" s="203"/>
      <c r="K31" s="204"/>
      <c r="L31" s="200"/>
      <c r="M31" s="201"/>
      <c r="N31" s="200"/>
      <c r="O31" s="201"/>
      <c r="P31" s="209" t="str">
        <f>"SIA-"&amp;IF(RMMM!F3&lt;&gt;"",RMMM!F2,IF(RMMM!E3&lt;&gt;"",RMMM!E2,IF(RMMM!D3&lt;&gt;"",RMMM!D2,IF(RMMM!C3&lt;&gt;"",RMMM!C2,IF(RMMM!B3&lt;&gt;"",RMMM!B2,"")))))</f>
        <v>SIA-</v>
      </c>
      <c r="Q31" s="209"/>
      <c r="R31" s="210" t="str">
        <f>IF(RMMM!F3&lt;&gt;"",RMMM!F3,IF(RMMM!E3&lt;&gt;"",RMMM!E3,IF(RMMM!D3&lt;&gt;"",RMMM!D3,IF(RMMM!C3&lt;&gt;"",RMMM!C3,IF(RMMM!B3&lt;&gt;"",RMMM!B3,"")))))</f>
        <v/>
      </c>
      <c r="S31" s="210"/>
      <c r="T31" s="124" t="str">
        <f>IF(RMMM!F3&lt;&gt;"",RMMM!F4,IF(RMMM!E3&lt;&gt;"",RMMM!E4,IF(RMMM!D3&lt;&gt;"",RMMM!D4,IF(RMMM!C3&lt;&gt;"",RMMM!C4,IF(RMMM!B3&lt;&gt;"",RMMM!B4,"")))))</f>
        <v/>
      </c>
      <c r="U31" s="209" t="str">
        <f>IF(T31="","",IF(T31=1,"High Honors",IF(T31&gt;=0.9,"Honors",IF(T31&gt;=0.7,"Pass","Bad value"))))</f>
        <v/>
      </c>
      <c r="V31" s="209"/>
      <c r="W31" s="15"/>
      <c r="X31" s="209" t="str">
        <f>"SIA-"&amp;IF(RMACS!G4&lt;&gt;"",RMACS!G2,IF(RMACS!F4&lt;&gt;"",RMACS!F2,IF(RMACS!E4&lt;&gt;"",RMACS!E2,IF(RMACS!D4&lt;&gt;"",RMACS!D2,IF(RMACS!C4&lt;&gt;"",RMACS!C2,IF(RMACS!B4&lt;&gt;"",RMACS!B2,""))))))</f>
        <v>SIA-</v>
      </c>
      <c r="Y31" s="209"/>
      <c r="Z31" s="210" t="str">
        <f>IF(RMACS!G4&lt;&gt;"",RMACS!G3,IF(RMACS!F4&lt;&gt;"",RMACS!F3,IF(RMACS!E4&lt;&gt;"",RMACS!E3,IF(RMACS!D4&lt;&gt;"",RMACS!D3,IF(RMACS!C4&lt;&gt;"",RMACS!C3,IF(RMACS!B4&lt;&gt;"",RMACS!B3,""))))))</f>
        <v/>
      </c>
      <c r="AA31" s="210"/>
      <c r="AB31" s="124" t="str">
        <f>IF(RMACS!G4&lt;&gt;"",RMACS!G4,IF(RMACS!F4&lt;&gt;"",RMACS!F4,IF(RMACS!E4&lt;&gt;"",RMACS!E4,IF(RMACS!D4&lt;&gt;"",RMACS!D4,IF(RMACS!C4&lt;&gt;"",RMACS!C4,IF(RMACS!B4&lt;&gt;"",RMACS!B4,""))))))</f>
        <v/>
      </c>
      <c r="AC31" s="209" t="str">
        <f>IF(AB31="","",IF(AB31=1,"High Honors",IF(AB31&gt;=0.9,"Honors",IF(AB31&gt;=0.7,"Pass","Bad value"))))</f>
        <v/>
      </c>
      <c r="AD31" s="209"/>
      <c r="AE31" s="358" t="str">
        <f>IF($AI$24="RMN",RMN!W10,IF($AI$24="RMMC",RMMC!X10,""))</f>
        <v>Yeoman</v>
      </c>
      <c r="AF31" s="359"/>
      <c r="AG31" s="142" t="str">
        <f>IF($AI$24="RMN",RMN!Y10,IF($AI$24="RMMC",RMMC!Z10,""))</f>
        <v>A</v>
      </c>
      <c r="AH31" s="143" t="str">
        <f>IF($AI$24="RMN",RMN!Z10,IF($AI$24="RMMC",RMMC!AA10,""))</f>
        <v/>
      </c>
      <c r="AI31" s="15">
        <f>IF($AI$24="RMN",RMN!AA10,IF($AI$24="RMMC",RMMC!AB10,""))</f>
        <v>0</v>
      </c>
      <c r="AJ31" s="143">
        <f>IF($AI$24="RMN",RMN!AB10,IF($AI$24="RMMC",RMMC!AC10,""))</f>
        <v>0</v>
      </c>
      <c r="AT31" s="129" t="s">
        <v>295</v>
      </c>
      <c r="AU31" s="104">
        <v>3</v>
      </c>
      <c r="AV31" s="130">
        <f>EDATE($E$6,AU31)</f>
        <v>91</v>
      </c>
      <c r="AMG31" s="3"/>
      <c r="AMH31" s="3"/>
      <c r="XFA31" s="2"/>
      <c r="XFC31" s="3"/>
    </row>
    <row r="32" spans="1:1022 16381:16383" ht="15" customHeight="1">
      <c r="A32" s="195"/>
      <c r="B32" s="196"/>
      <c r="C32" s="196"/>
      <c r="D32" s="197"/>
      <c r="E32" s="198"/>
      <c r="F32" s="199"/>
      <c r="H32" s="202"/>
      <c r="I32" s="203"/>
      <c r="J32" s="203"/>
      <c r="K32" s="204"/>
      <c r="L32" s="200"/>
      <c r="M32" s="201"/>
      <c r="N32" s="200"/>
      <c r="O32" s="201"/>
      <c r="P32" s="229" t="s">
        <v>712</v>
      </c>
      <c r="Q32" s="230"/>
      <c r="R32" s="230"/>
      <c r="S32" s="231"/>
      <c r="T32" s="221"/>
      <c r="U32" s="222"/>
      <c r="V32" s="223"/>
      <c r="W32" s="15"/>
      <c r="X32" s="388" t="s">
        <v>881</v>
      </c>
      <c r="Y32" s="388"/>
      <c r="Z32" s="388"/>
      <c r="AA32" s="388"/>
      <c r="AB32" s="221"/>
      <c r="AC32" s="222"/>
      <c r="AD32" s="223"/>
      <c r="AE32" s="358" t="str">
        <f>IF($AI$24="RMN",RMN!W11,IF($AI$24="RMMC",RMMC!X11,""))</f>
        <v>Personnelman</v>
      </c>
      <c r="AF32" s="359"/>
      <c r="AG32" s="142" t="str">
        <f>IF($AI$24="RMN",RMN!Y11,IF($AI$24="RMMC",RMMC!Z11,""))</f>
        <v>A</v>
      </c>
      <c r="AH32" s="143" t="str">
        <f>IF($AI$24="RMN",RMN!Z11,IF($AI$24="RMMC",RMMC!AA11,""))</f>
        <v/>
      </c>
      <c r="AI32" s="15" t="str">
        <f>IF($AI$24="RMN",RMN!AA11,IF($AI$24="RMMC",RMMC!AB11,""))</f>
        <v>C</v>
      </c>
      <c r="AJ32" s="143" t="str">
        <f>IF($AI$24="RMN",RMN!AB11,IF($AI$24="RMMC",RMMC!AC11,""))</f>
        <v/>
      </c>
      <c r="AK32" s="295" t="s">
        <v>861</v>
      </c>
      <c r="AL32" s="296"/>
      <c r="AM32" s="297"/>
      <c r="AN32" s="292" t="s">
        <v>862</v>
      </c>
      <c r="AO32" s="293"/>
      <c r="AP32" s="294"/>
      <c r="AT32" s="129" t="s">
        <v>296</v>
      </c>
      <c r="AU32" s="104">
        <v>5</v>
      </c>
      <c r="AV32" s="130">
        <f t="shared" ref="AV32:AV46" si="2">EDATE($E$7,AU32)</f>
        <v>152</v>
      </c>
      <c r="AMG32" s="3"/>
      <c r="AMH32" s="3"/>
      <c r="XFA32" s="2"/>
      <c r="XFC32" s="3"/>
    </row>
    <row r="33" spans="1:1027 16381:16383" ht="15" customHeight="1">
      <c r="A33" s="195"/>
      <c r="B33" s="196"/>
      <c r="C33" s="196"/>
      <c r="D33" s="197"/>
      <c r="E33" s="198"/>
      <c r="F33" s="199"/>
      <c r="H33" s="202"/>
      <c r="I33" s="203"/>
      <c r="J33" s="203"/>
      <c r="K33" s="204"/>
      <c r="L33" s="200"/>
      <c r="M33" s="201"/>
      <c r="N33" s="200"/>
      <c r="O33" s="201"/>
      <c r="P33" s="300" t="s">
        <v>27</v>
      </c>
      <c r="Q33" s="300"/>
      <c r="R33" s="300" t="s">
        <v>28</v>
      </c>
      <c r="S33" s="300"/>
      <c r="T33" s="193" t="s">
        <v>29</v>
      </c>
      <c r="U33" s="211" t="s">
        <v>536</v>
      </c>
      <c r="V33" s="212"/>
      <c r="W33" s="15"/>
      <c r="X33" s="300" t="s">
        <v>27</v>
      </c>
      <c r="Y33" s="300"/>
      <c r="Z33" s="300" t="s">
        <v>28</v>
      </c>
      <c r="AA33" s="300"/>
      <c r="AB33" s="193" t="s">
        <v>29</v>
      </c>
      <c r="AC33" s="211" t="s">
        <v>536</v>
      </c>
      <c r="AD33" s="212"/>
      <c r="AE33" s="358" t="str">
        <f>IF($AI$24="RMN",RMN!W12,IF($AI$24="RMMC",RMMC!X12,""))</f>
        <v>Master At Arms</v>
      </c>
      <c r="AF33" s="359"/>
      <c r="AG33" s="142">
        <f>IF($AI$24="RMN",RMN!Y12,IF($AI$24="RMMC",RMMC!Z12,""))</f>
        <v>0</v>
      </c>
      <c r="AH33" s="143">
        <f>IF($AI$24="RMN",RMN!Z12,IF($AI$24="RMMC",RMMC!AA12,""))</f>
        <v>0</v>
      </c>
      <c r="AI33" s="15" t="str">
        <f>IF($AI$24="RMN",RMN!AA12,IF($AI$24="RMMC",RMMC!AB12,""))</f>
        <v>C</v>
      </c>
      <c r="AJ33" s="143" t="str">
        <f>IF($AI$24="RMN",RMN!AB12,IF($AI$24="RMMC",RMMC!AC12,""))</f>
        <v/>
      </c>
      <c r="AK33" s="373" t="str">
        <f>RMN!$W$23</f>
        <v>Not Eligible</v>
      </c>
      <c r="AL33" s="374"/>
      <c r="AM33" s="375"/>
      <c r="AN33" s="373" t="str">
        <f>RMN!$W$25</f>
        <v>Not Eligible</v>
      </c>
      <c r="AO33" s="374"/>
      <c r="AP33" s="375"/>
      <c r="AT33" s="129" t="s">
        <v>297</v>
      </c>
      <c r="AU33" s="104">
        <v>15</v>
      </c>
      <c r="AV33" s="130">
        <f t="shared" si="2"/>
        <v>456</v>
      </c>
      <c r="AMG33" s="3"/>
      <c r="AMH33" s="3"/>
      <c r="XFA33" s="2"/>
      <c r="XFC33" s="3"/>
    </row>
    <row r="34" spans="1:1027 16381:16383" ht="15" customHeight="1">
      <c r="A34" s="195"/>
      <c r="B34" s="196"/>
      <c r="C34" s="196"/>
      <c r="D34" s="197"/>
      <c r="E34" s="198"/>
      <c r="F34" s="199"/>
      <c r="H34" s="202"/>
      <c r="I34" s="203"/>
      <c r="J34" s="203"/>
      <c r="K34" s="204"/>
      <c r="L34" s="200"/>
      <c r="M34" s="201"/>
      <c r="N34" s="200"/>
      <c r="O34" s="201"/>
      <c r="P34" s="209" t="str">
        <f>"SIA-"&amp;IF(RMMM!D47&lt;&gt;"",RMMM!D45,IF(RMMM!C47&lt;&gt;"",RMMM!C45,IF(RMMM!B47&lt;&gt;"",RMMM!B45,"")))</f>
        <v>SIA-</v>
      </c>
      <c r="Q34" s="209"/>
      <c r="R34" s="210" t="str">
        <f>IF(RMMM!D47&lt;&gt;"",RMMM!D46,IF(RMMM!C47&lt;&gt;"",RMMM!C46,IF(RMMM!B47&lt;&gt;"",RMMM!B46,"")))</f>
        <v/>
      </c>
      <c r="S34" s="210"/>
      <c r="T34" s="124" t="str">
        <f>IF(RMMM!D47&lt;&gt;"",RMMM!D47,IF(RMMM!D47&lt;&gt;"",RMMM!D47,IF(RMMM!D47&lt;&gt;"",RMMM!D47,"")))</f>
        <v/>
      </c>
      <c r="U34" s="209" t="str">
        <f>IF(T34="","",IF(T34=1,"High Honors",IF(T34&gt;=0.9,"Honors",IF(T34&gt;=0.7,"Pass","Bad value"))))</f>
        <v/>
      </c>
      <c r="V34" s="209"/>
      <c r="W34" s="15"/>
      <c r="X34" s="209" t="str">
        <f>"SIA-"&amp;IF(RMACS!F16&lt;&gt;"",RMACS!F14,IF(RMACS!E16&lt;&gt;"",RMACS!E14,IF(RMACS!D16&lt;&gt;"",RMACS!D14,IF(RMACS!C16&lt;&gt;"",RMACS!C14,IF(RMACS!B16&lt;&gt;"",RMACS!B14,IF(RMACS!F10&lt;&gt;"",RMACS!F8,IF(RMACS!E10&lt;&gt;"",RMACS!E8,IF(RMACS!D10&lt;&gt;"",RMACS!D8,IF(RMACS!C10&lt;&gt;"",RMACS!C8,IF(RMACS!B10&lt;&gt;"",RMACS!B8,""))))))))))</f>
        <v>SIA-</v>
      </c>
      <c r="Y34" s="209"/>
      <c r="Z34" s="210" t="str">
        <f>IF(RMACS!F16&lt;&gt;"",RMACS!F15,IF(RMACS!E16&lt;&gt;"",RMACS!E15,IF(RMACS!D16&lt;&gt;"",RMACS!D15,IF(RMACS!C16&lt;&gt;"",RMACS!C15,IF(RMACS!B16&lt;&gt;"",RMACS!B15,IF(RMACS!F10&lt;&gt;"",RMACS!F9,IF(RMACS!E10&lt;&gt;"",RMACS!E10,IF(RMACS!D10&lt;&gt;"",RMACS!D9,IF(RMACS!C10&lt;&gt;"",RMACS!C9,IF(RMACS!B10&lt;&gt;"",RMACS!B9,""))))))))))</f>
        <v/>
      </c>
      <c r="AA34" s="210"/>
      <c r="AB34" s="124" t="str">
        <f>IF(RMACS!F16&lt;&gt;"",RMACS!F16,IF(RMACS!E16&lt;&gt;"",RMACS!E16,IF(RMACS!D16&lt;&gt;"",RMACS!D16,IF(RMACS!C16&lt;&gt;"",RMACS!C16,IF(RMACS!B16&lt;&gt;"",RMACS!B16,IF(RMACS!F10&lt;&gt;"",RMACS!F10,IF(RMACS!E10&lt;&gt;"",RMACS!E10,IF(RMACS!D10&lt;&gt;"",RMACS!D10,IF(RMACS!C10&lt;&gt;"",RMACS!C10,IF(RMACS!B10&lt;&gt;"",RMACS!B10,""))))))))))</f>
        <v/>
      </c>
      <c r="AC34" s="209" t="str">
        <f>IF(AB34="","",IF(AB34=1,"High Honors",IF(AB34&gt;=0.9,"Honors",IF(AB34&gt;=0.7,"Pass","Bad value"))))</f>
        <v/>
      </c>
      <c r="AD34" s="209"/>
      <c r="AE34" s="358">
        <f>IF($AI$24="RMN",RMN!W13,IF($AI$24="RMMC",RMMC!X13,""))</f>
        <v>0</v>
      </c>
      <c r="AF34" s="359"/>
      <c r="AG34" s="358">
        <f>IF($AI$24="RMN",RMN!Y13,IF($AI$24="RMMC",RMMC!Z13,""))</f>
        <v>0</v>
      </c>
      <c r="AH34" s="359"/>
      <c r="AI34" s="371">
        <f>IF($AI$24="RMN",RMN!AA13,IF($AI$24="RMMC",RMMC!AB13,""))</f>
        <v>0</v>
      </c>
      <c r="AJ34" s="359"/>
      <c r="AT34" s="129" t="s">
        <v>298</v>
      </c>
      <c r="AU34" s="104">
        <v>24</v>
      </c>
      <c r="AV34" s="130">
        <f t="shared" si="2"/>
        <v>731</v>
      </c>
      <c r="AMG34" s="3"/>
      <c r="AMH34" s="3"/>
      <c r="XFA34" s="2"/>
      <c r="XFC34" s="3"/>
    </row>
    <row r="35" spans="1:1027 16381:16383" ht="15" customHeight="1" thickBot="1">
      <c r="A35" s="195"/>
      <c r="B35" s="196"/>
      <c r="C35" s="196"/>
      <c r="D35" s="197"/>
      <c r="E35" s="198"/>
      <c r="F35" s="199"/>
      <c r="H35" s="202"/>
      <c r="I35" s="203"/>
      <c r="J35" s="203"/>
      <c r="K35" s="204"/>
      <c r="L35" s="200"/>
      <c r="M35" s="201"/>
      <c r="N35" s="200"/>
      <c r="O35" s="201"/>
      <c r="P35" s="229" t="s">
        <v>780</v>
      </c>
      <c r="Q35" s="230"/>
      <c r="R35" s="230"/>
      <c r="S35" s="231"/>
      <c r="T35" s="221"/>
      <c r="U35" s="222"/>
      <c r="V35" s="223"/>
      <c r="W35" s="15"/>
      <c r="X35" s="463" t="s">
        <v>1209</v>
      </c>
      <c r="Y35" s="464"/>
      <c r="Z35" s="464"/>
      <c r="AA35" s="465"/>
      <c r="AB35" s="221"/>
      <c r="AC35" s="222"/>
      <c r="AD35" s="223"/>
      <c r="AE35" s="358">
        <f>IF($AI$24="RMN",RMN!W14,IF($AI$24="RMMC",RMMC!X14,""))</f>
        <v>0</v>
      </c>
      <c r="AF35" s="359"/>
      <c r="AG35" s="358">
        <f>IF($AI$24="RMN",RMN!Y14,IF($AI$24="RMMC",RMMC!Z14,""))</f>
        <v>0</v>
      </c>
      <c r="AH35" s="359"/>
      <c r="AI35" s="371">
        <f>IF($AI$24="RMN",RMN!AA14,IF($AI$24="RMMC",RMMC!AB14,""))</f>
        <v>0</v>
      </c>
      <c r="AJ35" s="359"/>
      <c r="AT35" s="129" t="s">
        <v>299</v>
      </c>
      <c r="AU35" s="104">
        <v>24</v>
      </c>
      <c r="AV35" s="130">
        <f t="shared" si="2"/>
        <v>731</v>
      </c>
      <c r="AMG35" s="3"/>
      <c r="AMH35" s="3"/>
      <c r="XFA35" s="2"/>
      <c r="XFC35" s="3"/>
    </row>
    <row r="36" spans="1:1027 16381:16383" ht="15" customHeight="1" thickBot="1">
      <c r="A36" s="195"/>
      <c r="B36" s="196"/>
      <c r="C36" s="196"/>
      <c r="D36" s="197"/>
      <c r="E36" s="198"/>
      <c r="F36" s="199"/>
      <c r="H36" s="202"/>
      <c r="I36" s="203"/>
      <c r="J36" s="203"/>
      <c r="K36" s="204"/>
      <c r="L36" s="200"/>
      <c r="M36" s="201"/>
      <c r="N36" s="200"/>
      <c r="O36" s="201"/>
      <c r="P36" s="300" t="s">
        <v>27</v>
      </c>
      <c r="Q36" s="300"/>
      <c r="R36" s="300" t="s">
        <v>28</v>
      </c>
      <c r="S36" s="300"/>
      <c r="T36" s="193" t="s">
        <v>29</v>
      </c>
      <c r="U36" s="211" t="s">
        <v>536</v>
      </c>
      <c r="V36" s="212"/>
      <c r="W36" s="15"/>
      <c r="X36" s="300" t="s">
        <v>27</v>
      </c>
      <c r="Y36" s="300"/>
      <c r="Z36" s="300" t="s">
        <v>28</v>
      </c>
      <c r="AA36" s="300"/>
      <c r="AB36" s="188" t="s">
        <v>29</v>
      </c>
      <c r="AC36" s="211" t="s">
        <v>536</v>
      </c>
      <c r="AD36" s="212"/>
      <c r="AE36" s="372" t="str">
        <f>IF($AI$24="RMN",RMN!W15,IF($AI$24="RMMC",RMMC!X15,""))</f>
        <v>Rank?</v>
      </c>
      <c r="AF36" s="344"/>
      <c r="AG36" s="372" t="str">
        <f>IF($AI$24="RMN",RMN!Y15,IF($AI$24="RMMC",RMMC!Z15,""))</f>
        <v>No</v>
      </c>
      <c r="AH36" s="344"/>
      <c r="AI36" s="343" t="str">
        <f>IF($AI$24="RMN",RMN!AA15,IF($AI$24="RMMC",RMMC!AB15,""))</f>
        <v>No</v>
      </c>
      <c r="AJ36" s="344"/>
      <c r="AT36" s="129" t="s">
        <v>300</v>
      </c>
      <c r="AU36" s="104">
        <v>24</v>
      </c>
      <c r="AV36" s="130">
        <f t="shared" si="2"/>
        <v>731</v>
      </c>
      <c r="AMG36" s="3"/>
      <c r="AMH36" s="3"/>
      <c r="XFA36" s="2"/>
      <c r="XFC36" s="3"/>
    </row>
    <row r="37" spans="1:1027 16381:16383" ht="15" customHeight="1" thickBot="1">
      <c r="P37" s="209" t="str">
        <f>"SIA-"&amp;IF(RMMM!D78&lt;&gt;"",RMMM!D76,IF(RMMM!C78&lt;&gt;"",RMMM!C76,IF(RMMM!B78&lt;&gt;"",RMMM!B76,"")))</f>
        <v>SIA-</v>
      </c>
      <c r="Q37" s="209"/>
      <c r="R37" s="210" t="str">
        <f>IF(RMMM!D77&lt;&gt;"",RMMM!D77,IF(RMMM!C77&lt;&gt;"",RMMM!C77,IF(RMMM!B77&lt;&gt;"",RMMM!B77,"")))</f>
        <v/>
      </c>
      <c r="S37" s="210"/>
      <c r="T37" s="124" t="str">
        <f>IF(RMMM!D78&lt;&gt;"",RMMM!D78,IF(RMMM!D78&lt;&gt;"",RMMM!D78,IF(RMMM!D78&lt;&gt;"",RMMM!D78,"")))</f>
        <v/>
      </c>
      <c r="U37" s="209" t="str">
        <f>IF(T37="","",IF(T37=1,"High Honors",IF(T37&gt;=0.9,"Honors",IF(T37&gt;=0.7,"Pass","Bad value"))))</f>
        <v/>
      </c>
      <c r="V37" s="209"/>
      <c r="W37" s="15"/>
      <c r="X37" s="209" t="str">
        <f>"PAA-"&amp;IF(PAA!G4&lt;&gt;"",PAA!G2,IF(PAA!F4&lt;&gt;"",PAA!F2,IF(PAA!E4&lt;&gt;"",PAA!E2,IF(PAA!D4&lt;&gt;"",PAA!D2,IF(PAA!C4&lt;&gt;"",PAA!C2,IF(PAA!B4&lt;&gt;"",PAA!B2,""))))))</f>
        <v>PAA-</v>
      </c>
      <c r="Y37" s="209"/>
      <c r="Z37" s="210" t="str">
        <f>IF(PAA!G4&lt;&gt;"",PAA!G3,IF(PAA!F4&lt;&gt;"",PAA!F3,IF(PAA!E4&lt;&gt;"",PAA!E3,IF(PAA!D4&lt;&gt;"",PAA!D3,IF(PAA!C4&lt;&gt;"",PAA!C3,IF(PAA!B4&lt;&gt;"",PAA!B3,""))))))</f>
        <v/>
      </c>
      <c r="AA37" s="210"/>
      <c r="AB37" s="124" t="str">
        <f>IF(PAA!G4&lt;&gt;"",PAA!G4,IF(PAA!F4&lt;&gt;"",PAA!F4,IF(PAA!E4&lt;&gt;"",PAA!E4,IF(PAA!D4&lt;&gt;"",PAA!D4,IF(PAA!C4&lt;&gt;"",PAA!C4,IF(PAA!B4&lt;&gt;"",PAA!B4,""))))))</f>
        <v/>
      </c>
      <c r="AC37" s="209" t="str">
        <f>IF(AB37="","",IF(AB37=1,"High Honors",IF(AB37&gt;=0.9,"Honors",IF(AB37&gt;=0.7,"Pass","Bad value"))))</f>
        <v/>
      </c>
      <c r="AD37" s="209"/>
      <c r="AE37" s="372" t="str">
        <f>IF($AI$24="RMN",RMN!W16,IF($AI$24="RMMC",RMMC!X16,""))</f>
        <v>Rank + Quals?</v>
      </c>
      <c r="AF37" s="344"/>
      <c r="AG37" s="372" t="str">
        <f>IF($AI$24="RMN",RMN!Y16,IF($AI$24="RMMC",RMMC!Z16,""))</f>
        <v>No</v>
      </c>
      <c r="AH37" s="344"/>
      <c r="AI37" s="343" t="str">
        <f>IF($AI$24="RMN",RMN!AA16,IF($AI$24="RMMC",RMMC!AB16,""))</f>
        <v>No</v>
      </c>
      <c r="AJ37" s="344"/>
      <c r="AT37" s="129" t="s">
        <v>301</v>
      </c>
      <c r="AU37" s="104">
        <v>9</v>
      </c>
      <c r="AV37" s="130">
        <f t="shared" si="2"/>
        <v>274</v>
      </c>
      <c r="AMG37" s="3"/>
      <c r="AMH37" s="3"/>
      <c r="XFA37" s="2"/>
      <c r="XFC37" s="3"/>
    </row>
    <row r="38" spans="1:1027 16381:16383" ht="15" customHeight="1">
      <c r="B38" s="70" t="s">
        <v>518</v>
      </c>
      <c r="C38" s="71"/>
      <c r="D38" s="71"/>
      <c r="E38" s="71"/>
      <c r="F38" s="71"/>
      <c r="G38" s="72"/>
      <c r="I38" s="305" t="s">
        <v>787</v>
      </c>
      <c r="J38" s="306"/>
      <c r="K38" s="306"/>
      <c r="L38" s="306"/>
      <c r="M38" s="306"/>
      <c r="N38" s="307"/>
      <c r="P38" s="305" t="s">
        <v>787</v>
      </c>
      <c r="Q38" s="306"/>
      <c r="R38" s="306"/>
      <c r="S38" s="306"/>
      <c r="T38" s="306"/>
      <c r="U38" s="307"/>
      <c r="X38" s="380" t="s">
        <v>315</v>
      </c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2"/>
      <c r="AT38" s="129" t="s">
        <v>302</v>
      </c>
      <c r="AU38" s="104">
        <v>9</v>
      </c>
      <c r="AV38" s="130">
        <f t="shared" si="2"/>
        <v>274</v>
      </c>
      <c r="AMI38" s="2"/>
      <c r="AMJ38" s="2"/>
      <c r="AMK38" s="2"/>
      <c r="AML38" s="2"/>
      <c r="AMM38" s="2"/>
      <c r="XFC38" s="3"/>
    </row>
    <row r="39" spans="1:1027 16381:16383" ht="15" customHeight="1">
      <c r="B39" s="73" t="s">
        <v>519</v>
      </c>
      <c r="C39" s="74"/>
      <c r="D39" s="74"/>
      <c r="E39" s="75"/>
      <c r="F39" s="31" t="s">
        <v>36</v>
      </c>
      <c r="G39" s="76"/>
      <c r="I39" s="328" t="s">
        <v>33</v>
      </c>
      <c r="J39" s="339"/>
      <c r="K39" s="339"/>
      <c r="L39" s="340"/>
      <c r="M39" s="300" t="s">
        <v>32</v>
      </c>
      <c r="N39" s="300"/>
      <c r="P39" s="328" t="s">
        <v>33</v>
      </c>
      <c r="Q39" s="339"/>
      <c r="R39" s="339"/>
      <c r="S39" s="340"/>
      <c r="T39" s="300" t="s">
        <v>32</v>
      </c>
      <c r="U39" s="300"/>
      <c r="X39" s="77" t="s">
        <v>13</v>
      </c>
      <c r="Y39" s="299" t="s">
        <v>316</v>
      </c>
      <c r="Z39" s="299"/>
      <c r="AA39" s="299" t="s">
        <v>317</v>
      </c>
      <c r="AB39" s="299"/>
      <c r="AC39" s="299" t="s">
        <v>318</v>
      </c>
      <c r="AD39" s="299"/>
      <c r="AE39" s="299" t="s">
        <v>319</v>
      </c>
      <c r="AF39" s="299"/>
      <c r="AG39" s="299" t="s">
        <v>320</v>
      </c>
      <c r="AH39" s="299"/>
      <c r="AI39" s="271" t="s">
        <v>548</v>
      </c>
      <c r="AJ39" s="271"/>
      <c r="AK39" s="298" t="s">
        <v>321</v>
      </c>
      <c r="AL39" s="298"/>
      <c r="AM39" s="77" t="s">
        <v>13</v>
      </c>
      <c r="AN39" s="298" t="s">
        <v>322</v>
      </c>
      <c r="AO39" s="298"/>
      <c r="AP39" s="271" t="s">
        <v>547</v>
      </c>
      <c r="AQ39" s="271"/>
      <c r="AR39" s="271" t="s">
        <v>549</v>
      </c>
      <c r="AS39" s="271"/>
      <c r="AT39" s="129" t="s">
        <v>303</v>
      </c>
      <c r="AU39" s="104">
        <v>12</v>
      </c>
      <c r="AV39" s="130">
        <f t="shared" si="2"/>
        <v>366</v>
      </c>
      <c r="AMI39" s="2"/>
      <c r="AMJ39" s="2"/>
      <c r="AMK39" s="2"/>
      <c r="XFC39" s="3"/>
    </row>
    <row r="40" spans="1:1027 16381:16383" ht="15" customHeight="1">
      <c r="B40" s="218"/>
      <c r="C40" s="218"/>
      <c r="D40" s="218"/>
      <c r="E40" s="218"/>
      <c r="F40" s="205"/>
      <c r="G40" s="205"/>
      <c r="I40" s="195"/>
      <c r="J40" s="196"/>
      <c r="K40" s="196"/>
      <c r="L40" s="197"/>
      <c r="M40" s="198"/>
      <c r="N40" s="199"/>
      <c r="P40" s="195"/>
      <c r="Q40" s="196"/>
      <c r="R40" s="196"/>
      <c r="S40" s="197"/>
      <c r="T40" s="198"/>
      <c r="U40" s="199"/>
      <c r="X40" s="78" t="s">
        <v>323</v>
      </c>
      <c r="Y40" s="341" t="s">
        <v>397</v>
      </c>
      <c r="Z40" s="342"/>
      <c r="AA40" s="341" t="s">
        <v>411</v>
      </c>
      <c r="AB40" s="342"/>
      <c r="AC40" s="341" t="s">
        <v>397</v>
      </c>
      <c r="AD40" s="342"/>
      <c r="AE40" s="214" t="s">
        <v>611</v>
      </c>
      <c r="AF40" s="214"/>
      <c r="AG40" s="214" t="s">
        <v>611</v>
      </c>
      <c r="AH40" s="214"/>
      <c r="AI40" s="214" t="s">
        <v>358</v>
      </c>
      <c r="AJ40" s="214"/>
      <c r="AK40" s="214" t="s">
        <v>375</v>
      </c>
      <c r="AL40" s="214"/>
      <c r="AM40" s="78" t="s">
        <v>323</v>
      </c>
      <c r="AN40" s="214" t="s">
        <v>383</v>
      </c>
      <c r="AO40" s="214"/>
      <c r="AP40" s="272" t="s">
        <v>563</v>
      </c>
      <c r="AQ40" s="272"/>
      <c r="AR40" s="273" t="s">
        <v>397</v>
      </c>
      <c r="AS40" s="273"/>
      <c r="AT40" s="129" t="s">
        <v>304</v>
      </c>
      <c r="AU40" s="104">
        <v>12</v>
      </c>
      <c r="AV40" s="130">
        <f t="shared" si="2"/>
        <v>366</v>
      </c>
      <c r="AMI40" s="2"/>
      <c r="AMJ40" s="2"/>
      <c r="AMK40" s="2"/>
      <c r="XFC40" s="3"/>
    </row>
    <row r="41" spans="1:1027 16381:16383" ht="15" customHeight="1">
      <c r="B41" s="218"/>
      <c r="C41" s="218"/>
      <c r="D41" s="218"/>
      <c r="E41" s="218"/>
      <c r="F41" s="205"/>
      <c r="G41" s="205"/>
      <c r="I41" s="195"/>
      <c r="J41" s="196"/>
      <c r="K41" s="196"/>
      <c r="L41" s="197"/>
      <c r="M41" s="198"/>
      <c r="N41" s="199"/>
      <c r="P41" s="195"/>
      <c r="Q41" s="196"/>
      <c r="R41" s="196"/>
      <c r="S41" s="197"/>
      <c r="T41" s="198"/>
      <c r="U41" s="199"/>
      <c r="X41" s="79" t="s">
        <v>324</v>
      </c>
      <c r="Y41" s="213" t="s">
        <v>398</v>
      </c>
      <c r="Z41" s="213"/>
      <c r="AA41" s="213" t="s">
        <v>412</v>
      </c>
      <c r="AB41" s="213"/>
      <c r="AC41" s="213" t="s">
        <v>398</v>
      </c>
      <c r="AD41" s="213"/>
      <c r="AE41" s="213" t="s">
        <v>907</v>
      </c>
      <c r="AF41" s="213"/>
      <c r="AG41" s="213" t="s">
        <v>912</v>
      </c>
      <c r="AH41" s="213"/>
      <c r="AI41" s="213" t="s">
        <v>359</v>
      </c>
      <c r="AJ41" s="213"/>
      <c r="AK41" s="213" t="s">
        <v>914</v>
      </c>
      <c r="AL41" s="213"/>
      <c r="AM41" s="79" t="s">
        <v>324</v>
      </c>
      <c r="AN41" s="213" t="s">
        <v>384</v>
      </c>
      <c r="AO41" s="213"/>
      <c r="AP41" s="269" t="s">
        <v>564</v>
      </c>
      <c r="AQ41" s="270"/>
      <c r="AR41" s="259" t="s">
        <v>398</v>
      </c>
      <c r="AS41" s="259"/>
      <c r="AT41" s="129" t="s">
        <v>305</v>
      </c>
      <c r="AU41" s="104">
        <v>18</v>
      </c>
      <c r="AV41" s="130">
        <f t="shared" si="2"/>
        <v>547</v>
      </c>
      <c r="AMI41" s="2"/>
      <c r="AMJ41" s="2"/>
      <c r="AMK41" s="2"/>
      <c r="XFC41" s="3"/>
    </row>
    <row r="42" spans="1:1027 16381:16383" ht="15" customHeight="1">
      <c r="B42" s="218"/>
      <c r="C42" s="218"/>
      <c r="D42" s="218"/>
      <c r="E42" s="218"/>
      <c r="F42" s="205"/>
      <c r="G42" s="205"/>
      <c r="I42" s="195"/>
      <c r="J42" s="196"/>
      <c r="K42" s="196"/>
      <c r="L42" s="197"/>
      <c r="M42" s="198"/>
      <c r="N42" s="199"/>
      <c r="P42" s="195"/>
      <c r="Q42" s="196"/>
      <c r="R42" s="196"/>
      <c r="S42" s="197"/>
      <c r="T42" s="198"/>
      <c r="U42" s="199"/>
      <c r="X42" s="78" t="s">
        <v>325</v>
      </c>
      <c r="Y42" s="214" t="s">
        <v>399</v>
      </c>
      <c r="Z42" s="214"/>
      <c r="AA42" s="214" t="s">
        <v>414</v>
      </c>
      <c r="AB42" s="214"/>
      <c r="AC42" s="214" t="s">
        <v>399</v>
      </c>
      <c r="AD42" s="214"/>
      <c r="AE42" s="214" t="s">
        <v>908</v>
      </c>
      <c r="AF42" s="214"/>
      <c r="AG42" s="214" t="s">
        <v>913</v>
      </c>
      <c r="AH42" s="214"/>
      <c r="AI42" s="214" t="s">
        <v>360</v>
      </c>
      <c r="AJ42" s="214"/>
      <c r="AK42" s="214" t="s">
        <v>915</v>
      </c>
      <c r="AL42" s="214"/>
      <c r="AM42" s="78" t="s">
        <v>325</v>
      </c>
      <c r="AN42" s="214" t="s">
        <v>385</v>
      </c>
      <c r="AO42" s="214"/>
      <c r="AP42" s="267" t="s">
        <v>565</v>
      </c>
      <c r="AQ42" s="268"/>
      <c r="AR42" s="273" t="s">
        <v>399</v>
      </c>
      <c r="AS42" s="273"/>
      <c r="AT42" s="129" t="s">
        <v>306</v>
      </c>
      <c r="AU42" s="104">
        <v>18</v>
      </c>
      <c r="AV42" s="130">
        <f t="shared" si="2"/>
        <v>547</v>
      </c>
      <c r="AMI42" s="2"/>
      <c r="AMJ42" s="2"/>
      <c r="AMK42" s="2"/>
      <c r="XFC42" s="3"/>
    </row>
    <row r="43" spans="1:1027 16381:16383" ht="15" customHeight="1">
      <c r="B43" s="218"/>
      <c r="C43" s="218"/>
      <c r="D43" s="218"/>
      <c r="E43" s="218"/>
      <c r="F43" s="205"/>
      <c r="G43" s="205"/>
      <c r="I43" s="195"/>
      <c r="J43" s="196"/>
      <c r="K43" s="196"/>
      <c r="L43" s="197"/>
      <c r="M43" s="198"/>
      <c r="N43" s="199"/>
      <c r="P43" s="195"/>
      <c r="Q43" s="196"/>
      <c r="R43" s="196"/>
      <c r="S43" s="197"/>
      <c r="T43" s="198"/>
      <c r="U43" s="199"/>
      <c r="X43" s="79" t="s">
        <v>889</v>
      </c>
      <c r="Y43" s="213" t="s">
        <v>384</v>
      </c>
      <c r="Z43" s="213"/>
      <c r="AA43" s="213" t="s">
        <v>413</v>
      </c>
      <c r="AB43" s="213"/>
      <c r="AC43" s="213" t="s">
        <v>384</v>
      </c>
      <c r="AD43" s="213"/>
      <c r="AE43" s="213" t="s">
        <v>909</v>
      </c>
      <c r="AF43" s="213"/>
      <c r="AG43" s="213" t="s">
        <v>909</v>
      </c>
      <c r="AH43" s="213"/>
      <c r="AI43" s="213" t="s">
        <v>14</v>
      </c>
      <c r="AJ43" s="213"/>
      <c r="AK43" s="213" t="s">
        <v>14</v>
      </c>
      <c r="AL43" s="213"/>
      <c r="AM43" s="79" t="s">
        <v>5</v>
      </c>
      <c r="AN43" s="213" t="s">
        <v>14</v>
      </c>
      <c r="AO43" s="213"/>
      <c r="AP43" s="269" t="s">
        <v>566</v>
      </c>
      <c r="AQ43" s="270"/>
      <c r="AR43" s="259" t="s">
        <v>384</v>
      </c>
      <c r="AS43" s="259"/>
      <c r="AT43" s="129" t="s">
        <v>307</v>
      </c>
      <c r="AU43" s="104">
        <v>20</v>
      </c>
      <c r="AV43" s="130">
        <f t="shared" si="2"/>
        <v>609</v>
      </c>
      <c r="AMI43" s="2"/>
      <c r="AMJ43" s="2"/>
      <c r="AMK43" s="2"/>
      <c r="XFC43" s="3"/>
    </row>
    <row r="44" spans="1:1027 16381:16383" ht="15" customHeight="1">
      <c r="B44" s="218"/>
      <c r="C44" s="218"/>
      <c r="D44" s="218"/>
      <c r="E44" s="218"/>
      <c r="F44" s="205"/>
      <c r="G44" s="205"/>
      <c r="I44" s="195"/>
      <c r="J44" s="196"/>
      <c r="K44" s="196"/>
      <c r="L44" s="197"/>
      <c r="M44" s="198"/>
      <c r="N44" s="199"/>
      <c r="P44" s="195"/>
      <c r="Q44" s="196"/>
      <c r="R44" s="196"/>
      <c r="S44" s="197"/>
      <c r="T44" s="198"/>
      <c r="U44" s="199"/>
      <c r="X44" s="78" t="s">
        <v>890</v>
      </c>
      <c r="Y44" s="214" t="s">
        <v>385</v>
      </c>
      <c r="Z44" s="214"/>
      <c r="AA44" s="214" t="s">
        <v>415</v>
      </c>
      <c r="AB44" s="214"/>
      <c r="AC44" s="214" t="s">
        <v>385</v>
      </c>
      <c r="AD44" s="214"/>
      <c r="AE44" s="214" t="s">
        <v>326</v>
      </c>
      <c r="AF44" s="214"/>
      <c r="AG44" s="214" t="s">
        <v>326</v>
      </c>
      <c r="AH44" s="214"/>
      <c r="AI44" s="214" t="s">
        <v>14</v>
      </c>
      <c r="AJ44" s="214"/>
      <c r="AK44" s="214" t="s">
        <v>14</v>
      </c>
      <c r="AL44" s="214"/>
      <c r="AM44" s="78" t="s">
        <v>6</v>
      </c>
      <c r="AN44" s="214" t="s">
        <v>14</v>
      </c>
      <c r="AO44" s="214"/>
      <c r="AP44" s="267" t="s">
        <v>567</v>
      </c>
      <c r="AQ44" s="268"/>
      <c r="AR44" s="262" t="s">
        <v>385</v>
      </c>
      <c r="AS44" s="263"/>
      <c r="AT44" s="129" t="s">
        <v>308</v>
      </c>
      <c r="AU44" s="104">
        <v>20</v>
      </c>
      <c r="AV44" s="130">
        <f t="shared" si="2"/>
        <v>609</v>
      </c>
      <c r="AMI44" s="2"/>
      <c r="AMJ44" s="2"/>
      <c r="AMK44" s="2"/>
      <c r="XFC44" s="3"/>
    </row>
    <row r="45" spans="1:1027 16381:16383" ht="15" customHeight="1">
      <c r="B45" s="218"/>
      <c r="C45" s="218"/>
      <c r="D45" s="218"/>
      <c r="E45" s="218"/>
      <c r="F45" s="205"/>
      <c r="G45" s="205"/>
      <c r="I45" s="195"/>
      <c r="J45" s="196"/>
      <c r="K45" s="196"/>
      <c r="L45" s="197"/>
      <c r="M45" s="198"/>
      <c r="N45" s="199"/>
      <c r="P45" s="195"/>
      <c r="Q45" s="196"/>
      <c r="R45" s="196"/>
      <c r="S45" s="197"/>
      <c r="T45" s="198"/>
      <c r="U45" s="199"/>
      <c r="X45" s="79" t="s">
        <v>891</v>
      </c>
      <c r="Y45" s="213" t="s">
        <v>386</v>
      </c>
      <c r="Z45" s="213"/>
      <c r="AA45" s="213" t="s">
        <v>416</v>
      </c>
      <c r="AB45" s="213"/>
      <c r="AC45" s="213" t="s">
        <v>386</v>
      </c>
      <c r="AD45" s="213"/>
      <c r="AE45" s="213" t="s">
        <v>910</v>
      </c>
      <c r="AF45" s="213"/>
      <c r="AG45" s="213" t="s">
        <v>910</v>
      </c>
      <c r="AH45" s="213"/>
      <c r="AI45" s="213" t="s">
        <v>361</v>
      </c>
      <c r="AJ45" s="213"/>
      <c r="AK45" s="213" t="s">
        <v>916</v>
      </c>
      <c r="AL45" s="213"/>
      <c r="AM45" s="79" t="s">
        <v>550</v>
      </c>
      <c r="AN45" s="213" t="s">
        <v>386</v>
      </c>
      <c r="AO45" s="213"/>
      <c r="AP45" s="269" t="s">
        <v>568</v>
      </c>
      <c r="AQ45" s="270"/>
      <c r="AR45" s="251" t="s">
        <v>386</v>
      </c>
      <c r="AS45" s="252"/>
      <c r="AT45" s="129" t="s">
        <v>309</v>
      </c>
      <c r="AU45" s="104">
        <v>20</v>
      </c>
      <c r="AV45" s="130">
        <f t="shared" si="2"/>
        <v>609</v>
      </c>
      <c r="AMI45" s="2"/>
      <c r="AMJ45" s="2"/>
      <c r="AMK45" s="2"/>
      <c r="XFC45" s="3"/>
    </row>
    <row r="46" spans="1:1027 16381:16383" ht="15" customHeight="1">
      <c r="B46" s="218"/>
      <c r="C46" s="218"/>
      <c r="D46" s="218"/>
      <c r="E46" s="218"/>
      <c r="F46" s="205"/>
      <c r="G46" s="205"/>
      <c r="I46" s="195"/>
      <c r="J46" s="196"/>
      <c r="K46" s="196"/>
      <c r="L46" s="197"/>
      <c r="M46" s="198"/>
      <c r="N46" s="199"/>
      <c r="P46" s="195"/>
      <c r="Q46" s="196"/>
      <c r="R46" s="196"/>
      <c r="S46" s="197"/>
      <c r="T46" s="198"/>
      <c r="U46" s="199"/>
      <c r="X46" s="78" t="s">
        <v>892</v>
      </c>
      <c r="Y46" s="214" t="s">
        <v>376</v>
      </c>
      <c r="Z46" s="214"/>
      <c r="AA46" s="214" t="s">
        <v>417</v>
      </c>
      <c r="AB46" s="214"/>
      <c r="AC46" s="214" t="s">
        <v>376</v>
      </c>
      <c r="AD46" s="214"/>
      <c r="AE46" s="214" t="s">
        <v>327</v>
      </c>
      <c r="AF46" s="214"/>
      <c r="AG46" s="214" t="s">
        <v>343</v>
      </c>
      <c r="AH46" s="214"/>
      <c r="AI46" s="214" t="s">
        <v>362</v>
      </c>
      <c r="AJ46" s="214"/>
      <c r="AK46" s="214" t="s">
        <v>917</v>
      </c>
      <c r="AL46" s="214"/>
      <c r="AM46" s="78" t="s">
        <v>551</v>
      </c>
      <c r="AN46" s="214" t="s">
        <v>376</v>
      </c>
      <c r="AO46" s="214"/>
      <c r="AP46" s="267" t="s">
        <v>569</v>
      </c>
      <c r="AQ46" s="268"/>
      <c r="AR46" s="262" t="s">
        <v>376</v>
      </c>
      <c r="AS46" s="263"/>
      <c r="AT46" s="129" t="s">
        <v>310</v>
      </c>
      <c r="AU46" s="104">
        <v>24</v>
      </c>
      <c r="AV46" s="130">
        <f t="shared" si="2"/>
        <v>731</v>
      </c>
      <c r="AMI46" s="2"/>
      <c r="AMJ46" s="2"/>
      <c r="AMK46" s="2"/>
      <c r="XFC46" s="3"/>
    </row>
    <row r="47" spans="1:1027 16381:16383" ht="15" customHeight="1">
      <c r="B47" s="218"/>
      <c r="C47" s="218"/>
      <c r="D47" s="218"/>
      <c r="E47" s="218"/>
      <c r="F47" s="205"/>
      <c r="G47" s="205"/>
      <c r="I47" s="195"/>
      <c r="J47" s="196"/>
      <c r="K47" s="196"/>
      <c r="L47" s="197"/>
      <c r="M47" s="198"/>
      <c r="N47" s="199"/>
      <c r="P47" s="195"/>
      <c r="Q47" s="196"/>
      <c r="R47" s="196"/>
      <c r="S47" s="197"/>
      <c r="T47" s="198"/>
      <c r="U47" s="199"/>
      <c r="X47" s="79" t="s">
        <v>893</v>
      </c>
      <c r="Y47" s="213" t="s">
        <v>377</v>
      </c>
      <c r="Z47" s="213"/>
      <c r="AA47" s="213" t="s">
        <v>418</v>
      </c>
      <c r="AB47" s="213"/>
      <c r="AC47" s="213" t="s">
        <v>377</v>
      </c>
      <c r="AD47" s="213"/>
      <c r="AE47" s="213" t="s">
        <v>328</v>
      </c>
      <c r="AF47" s="213"/>
      <c r="AG47" s="213" t="s">
        <v>344</v>
      </c>
      <c r="AH47" s="213"/>
      <c r="AI47" s="213" t="s">
        <v>14</v>
      </c>
      <c r="AJ47" s="213"/>
      <c r="AK47" s="213" t="s">
        <v>918</v>
      </c>
      <c r="AL47" s="213"/>
      <c r="AM47" s="79" t="s">
        <v>552</v>
      </c>
      <c r="AN47" s="213" t="s">
        <v>377</v>
      </c>
      <c r="AO47" s="213"/>
      <c r="AP47" s="269" t="s">
        <v>570</v>
      </c>
      <c r="AQ47" s="270"/>
      <c r="AR47" s="251" t="s">
        <v>377</v>
      </c>
      <c r="AS47" s="252"/>
      <c r="AT47" s="129" t="s">
        <v>311</v>
      </c>
      <c r="AV47" s="130" t="s">
        <v>837</v>
      </c>
      <c r="AMI47" s="2"/>
      <c r="AMJ47" s="2"/>
      <c r="AMK47" s="2"/>
      <c r="XFC47" s="3"/>
    </row>
    <row r="48" spans="1:1027 16381:16383" ht="15" customHeight="1">
      <c r="B48" s="218"/>
      <c r="C48" s="218"/>
      <c r="D48" s="218"/>
      <c r="E48" s="218"/>
      <c r="F48" s="205"/>
      <c r="G48" s="205"/>
      <c r="I48" s="195"/>
      <c r="J48" s="196"/>
      <c r="K48" s="196"/>
      <c r="L48" s="197"/>
      <c r="M48" s="198"/>
      <c r="N48" s="199"/>
      <c r="P48" s="195"/>
      <c r="Q48" s="196"/>
      <c r="R48" s="196"/>
      <c r="S48" s="197"/>
      <c r="T48" s="198"/>
      <c r="U48" s="199"/>
      <c r="X48" s="78" t="s">
        <v>894</v>
      </c>
      <c r="Y48" s="214" t="s">
        <v>387</v>
      </c>
      <c r="Z48" s="214"/>
      <c r="AA48" s="214" t="s">
        <v>419</v>
      </c>
      <c r="AB48" s="214"/>
      <c r="AC48" s="214" t="s">
        <v>387</v>
      </c>
      <c r="AD48" s="214"/>
      <c r="AE48" s="214" t="s">
        <v>329</v>
      </c>
      <c r="AF48" s="214"/>
      <c r="AG48" s="214" t="s">
        <v>345</v>
      </c>
      <c r="AH48" s="214"/>
      <c r="AI48" s="214" t="s">
        <v>363</v>
      </c>
      <c r="AJ48" s="214"/>
      <c r="AK48" s="214" t="s">
        <v>14</v>
      </c>
      <c r="AL48" s="214"/>
      <c r="AM48" s="78" t="s">
        <v>553</v>
      </c>
      <c r="AN48" s="214" t="s">
        <v>387</v>
      </c>
      <c r="AO48" s="214"/>
      <c r="AP48" s="267" t="s">
        <v>571</v>
      </c>
      <c r="AQ48" s="268"/>
      <c r="AR48" s="262" t="s">
        <v>387</v>
      </c>
      <c r="AS48" s="263"/>
      <c r="AT48" s="129" t="s">
        <v>312</v>
      </c>
      <c r="AV48" s="130" t="s">
        <v>837</v>
      </c>
      <c r="AMI48" s="2"/>
      <c r="AMJ48" s="2"/>
      <c r="AMK48" s="2"/>
      <c r="XFC48" s="3"/>
    </row>
    <row r="49" spans="2:1026 16383:16383" ht="15" customHeight="1">
      <c r="B49" s="195"/>
      <c r="C49" s="196"/>
      <c r="D49" s="196"/>
      <c r="E49" s="197"/>
      <c r="F49" s="198"/>
      <c r="G49" s="199"/>
      <c r="I49" s="195"/>
      <c r="J49" s="196"/>
      <c r="K49" s="196"/>
      <c r="L49" s="197"/>
      <c r="M49" s="198"/>
      <c r="N49" s="199"/>
      <c r="P49" s="195"/>
      <c r="Q49" s="196"/>
      <c r="R49" s="196"/>
      <c r="S49" s="197"/>
      <c r="T49" s="198"/>
      <c r="U49" s="199"/>
      <c r="X49" s="79" t="s">
        <v>923</v>
      </c>
      <c r="Y49" s="213" t="s">
        <v>400</v>
      </c>
      <c r="Z49" s="213"/>
      <c r="AA49" s="213" t="s">
        <v>420</v>
      </c>
      <c r="AB49" s="213"/>
      <c r="AC49" s="213" t="s">
        <v>400</v>
      </c>
      <c r="AD49" s="213"/>
      <c r="AE49" s="286" t="s">
        <v>330</v>
      </c>
      <c r="AF49" s="287"/>
      <c r="AG49" s="213" t="s">
        <v>14</v>
      </c>
      <c r="AH49" s="213"/>
      <c r="AI49" s="213" t="s">
        <v>364</v>
      </c>
      <c r="AJ49" s="213"/>
      <c r="AK49" s="213" t="s">
        <v>14</v>
      </c>
      <c r="AL49" s="213"/>
      <c r="AM49" s="79" t="s">
        <v>12</v>
      </c>
      <c r="AN49" s="213" t="s">
        <v>14</v>
      </c>
      <c r="AO49" s="213"/>
      <c r="AP49" s="269" t="s">
        <v>572</v>
      </c>
      <c r="AQ49" s="270"/>
      <c r="AR49" s="251" t="s">
        <v>585</v>
      </c>
      <c r="AS49" s="252"/>
      <c r="AT49" s="129" t="s">
        <v>313</v>
      </c>
      <c r="AV49" s="130" t="s">
        <v>837</v>
      </c>
      <c r="AMI49" s="2"/>
      <c r="AMJ49" s="2"/>
      <c r="AMK49" s="2"/>
      <c r="XFC49" s="3"/>
    </row>
    <row r="50" spans="2:1026 16383:16383" ht="15" customHeight="1">
      <c r="B50" s="195"/>
      <c r="C50" s="196"/>
      <c r="D50" s="196"/>
      <c r="E50" s="197"/>
      <c r="F50" s="198"/>
      <c r="G50" s="199"/>
      <c r="I50" s="195"/>
      <c r="J50" s="196"/>
      <c r="K50" s="196"/>
      <c r="L50" s="197"/>
      <c r="M50" s="198"/>
      <c r="N50" s="199"/>
      <c r="P50" s="195"/>
      <c r="Q50" s="196"/>
      <c r="R50" s="196"/>
      <c r="S50" s="197"/>
      <c r="T50" s="198"/>
      <c r="U50" s="199"/>
      <c r="X50" s="78" t="s">
        <v>537</v>
      </c>
      <c r="Y50" s="214" t="s">
        <v>14</v>
      </c>
      <c r="Z50" s="214"/>
      <c r="AA50" s="214" t="s">
        <v>539</v>
      </c>
      <c r="AB50" s="214"/>
      <c r="AC50" s="214" t="s">
        <v>14</v>
      </c>
      <c r="AD50" s="214"/>
      <c r="AE50" s="214" t="s">
        <v>14</v>
      </c>
      <c r="AF50" s="214"/>
      <c r="AG50" s="214" t="s">
        <v>14</v>
      </c>
      <c r="AH50" s="214"/>
      <c r="AI50" s="214" t="s">
        <v>14</v>
      </c>
      <c r="AJ50" s="214"/>
      <c r="AK50" s="214" t="s">
        <v>14</v>
      </c>
      <c r="AL50" s="214"/>
      <c r="AM50" s="78" t="s">
        <v>537</v>
      </c>
      <c r="AN50" s="214" t="s">
        <v>14</v>
      </c>
      <c r="AO50" s="214"/>
      <c r="AP50" s="250" t="s">
        <v>14</v>
      </c>
      <c r="AQ50" s="250"/>
      <c r="AR50" s="250" t="s">
        <v>14</v>
      </c>
      <c r="AS50" s="250"/>
      <c r="AT50" s="129" t="s">
        <v>314</v>
      </c>
      <c r="AV50" s="130" t="s">
        <v>837</v>
      </c>
      <c r="AMI50" s="2"/>
      <c r="AMJ50" s="2"/>
      <c r="AMK50" s="2"/>
      <c r="XFC50" s="3"/>
    </row>
    <row r="51" spans="2:1026 16383:16383" ht="15" customHeight="1">
      <c r="B51" s="195"/>
      <c r="C51" s="196"/>
      <c r="D51" s="196"/>
      <c r="E51" s="197"/>
      <c r="F51" s="198"/>
      <c r="G51" s="199"/>
      <c r="I51" s="195"/>
      <c r="J51" s="196"/>
      <c r="K51" s="196"/>
      <c r="L51" s="197"/>
      <c r="M51" s="198"/>
      <c r="N51" s="199"/>
      <c r="P51" s="195"/>
      <c r="Q51" s="196"/>
      <c r="R51" s="196"/>
      <c r="S51" s="197"/>
      <c r="T51" s="198"/>
      <c r="U51" s="199"/>
      <c r="X51" s="79" t="s">
        <v>538</v>
      </c>
      <c r="Y51" s="213" t="s">
        <v>14</v>
      </c>
      <c r="Z51" s="213"/>
      <c r="AA51" s="213" t="s">
        <v>540</v>
      </c>
      <c r="AB51" s="213"/>
      <c r="AC51" s="213" t="s">
        <v>14</v>
      </c>
      <c r="AD51" s="213"/>
      <c r="AE51" s="213" t="s">
        <v>14</v>
      </c>
      <c r="AF51" s="213"/>
      <c r="AG51" s="213" t="s">
        <v>14</v>
      </c>
      <c r="AH51" s="213"/>
      <c r="AI51" s="213" t="s">
        <v>14</v>
      </c>
      <c r="AJ51" s="213"/>
      <c r="AK51" s="213" t="s">
        <v>14</v>
      </c>
      <c r="AL51" s="213"/>
      <c r="AM51" s="79" t="s">
        <v>538</v>
      </c>
      <c r="AN51" s="213" t="s">
        <v>14</v>
      </c>
      <c r="AO51" s="213"/>
      <c r="AP51" s="266" t="s">
        <v>14</v>
      </c>
      <c r="AQ51" s="266"/>
      <c r="AR51" s="266" t="s">
        <v>14</v>
      </c>
      <c r="AS51" s="266"/>
      <c r="AMI51" s="2"/>
      <c r="AMJ51" s="2"/>
      <c r="AMK51" s="2"/>
      <c r="AML51" s="2"/>
      <c r="XFC51" s="3"/>
    </row>
    <row r="52" spans="2:1026 16383:16383" ht="15" customHeight="1">
      <c r="B52" s="215"/>
      <c r="C52" s="216"/>
      <c r="D52" s="216"/>
      <c r="E52" s="217"/>
      <c r="F52" s="200"/>
      <c r="G52" s="201"/>
      <c r="I52" s="195"/>
      <c r="J52" s="196"/>
      <c r="K52" s="196"/>
      <c r="L52" s="197"/>
      <c r="M52" s="198"/>
      <c r="N52" s="199"/>
      <c r="P52" s="195"/>
      <c r="Q52" s="196"/>
      <c r="R52" s="196"/>
      <c r="S52" s="197"/>
      <c r="T52" s="198"/>
      <c r="U52" s="199"/>
      <c r="X52" s="78" t="s">
        <v>16</v>
      </c>
      <c r="Y52" s="214" t="s">
        <v>524</v>
      </c>
      <c r="Z52" s="214"/>
      <c r="AA52" s="214" t="s">
        <v>524</v>
      </c>
      <c r="AB52" s="214"/>
      <c r="AC52" s="214" t="s">
        <v>524</v>
      </c>
      <c r="AD52" s="214"/>
      <c r="AE52" s="214" t="s">
        <v>14</v>
      </c>
      <c r="AF52" s="214"/>
      <c r="AG52" s="214" t="s">
        <v>14</v>
      </c>
      <c r="AH52" s="214"/>
      <c r="AI52" s="214" t="s">
        <v>14</v>
      </c>
      <c r="AJ52" s="214"/>
      <c r="AK52" s="214" t="s">
        <v>14</v>
      </c>
      <c r="AL52" s="214"/>
      <c r="AM52" s="78" t="s">
        <v>16</v>
      </c>
      <c r="AN52" s="214" t="s">
        <v>14</v>
      </c>
      <c r="AO52" s="214"/>
      <c r="AP52" s="250" t="s">
        <v>14</v>
      </c>
      <c r="AQ52" s="250"/>
      <c r="AR52" s="250" t="s">
        <v>14</v>
      </c>
      <c r="AS52" s="250"/>
      <c r="AMI52" s="2"/>
      <c r="AMJ52" s="2"/>
      <c r="AMK52" s="2"/>
      <c r="AML52" s="2"/>
      <c r="XFC52" s="3"/>
    </row>
    <row r="53" spans="2:1026 16383:16383" ht="15" customHeight="1">
      <c r="B53" s="195"/>
      <c r="C53" s="196"/>
      <c r="D53" s="196"/>
      <c r="E53" s="197"/>
      <c r="F53" s="198"/>
      <c r="G53" s="199"/>
      <c r="I53" s="195"/>
      <c r="J53" s="196"/>
      <c r="K53" s="196"/>
      <c r="L53" s="197"/>
      <c r="M53" s="198"/>
      <c r="N53" s="199"/>
      <c r="P53" s="195"/>
      <c r="Q53" s="196"/>
      <c r="R53" s="196"/>
      <c r="S53" s="197"/>
      <c r="T53" s="198"/>
      <c r="U53" s="199"/>
      <c r="X53" s="79" t="s">
        <v>17</v>
      </c>
      <c r="Y53" s="213" t="s">
        <v>401</v>
      </c>
      <c r="Z53" s="213"/>
      <c r="AA53" s="213" t="s">
        <v>401</v>
      </c>
      <c r="AB53" s="213"/>
      <c r="AC53" s="213" t="s">
        <v>402</v>
      </c>
      <c r="AD53" s="213"/>
      <c r="AE53" s="213" t="s">
        <v>14</v>
      </c>
      <c r="AF53" s="213"/>
      <c r="AG53" s="213" t="s">
        <v>14</v>
      </c>
      <c r="AH53" s="213"/>
      <c r="AI53" s="213" t="s">
        <v>14</v>
      </c>
      <c r="AJ53" s="213"/>
      <c r="AK53" s="213" t="s">
        <v>14</v>
      </c>
      <c r="AL53" s="213"/>
      <c r="AM53" s="79" t="s">
        <v>17</v>
      </c>
      <c r="AN53" s="213" t="s">
        <v>14</v>
      </c>
      <c r="AO53" s="213"/>
      <c r="AP53" s="266" t="s">
        <v>14</v>
      </c>
      <c r="AQ53" s="266"/>
      <c r="AR53" s="266" t="s">
        <v>14</v>
      </c>
      <c r="AS53" s="266"/>
      <c r="AMI53" s="2"/>
      <c r="AMJ53" s="2"/>
      <c r="AMK53" s="2"/>
      <c r="AML53" s="2"/>
      <c r="XFC53" s="3"/>
    </row>
    <row r="54" spans="2:1026 16383:16383" ht="15" customHeight="1">
      <c r="B54" s="195"/>
      <c r="C54" s="196"/>
      <c r="D54" s="196"/>
      <c r="E54" s="197"/>
      <c r="F54" s="198"/>
      <c r="G54" s="199"/>
      <c r="I54" s="195"/>
      <c r="J54" s="196"/>
      <c r="K54" s="196"/>
      <c r="L54" s="197"/>
      <c r="M54" s="198"/>
      <c r="N54" s="199"/>
      <c r="P54" s="195"/>
      <c r="Q54" s="196"/>
      <c r="R54" s="196"/>
      <c r="S54" s="197"/>
      <c r="T54" s="198"/>
      <c r="U54" s="199"/>
      <c r="X54" s="78" t="s">
        <v>924</v>
      </c>
      <c r="Y54" s="214" t="s">
        <v>402</v>
      </c>
      <c r="Z54" s="214"/>
      <c r="AA54" s="214" t="s">
        <v>402</v>
      </c>
      <c r="AB54" s="214"/>
      <c r="AC54" s="214" t="s">
        <v>403</v>
      </c>
      <c r="AD54" s="214"/>
      <c r="AE54" s="227" t="s">
        <v>331</v>
      </c>
      <c r="AF54" s="227"/>
      <c r="AG54" s="214" t="s">
        <v>346</v>
      </c>
      <c r="AH54" s="214"/>
      <c r="AI54" s="214" t="s">
        <v>14</v>
      </c>
      <c r="AJ54" s="214"/>
      <c r="AK54" s="214" t="s">
        <v>14</v>
      </c>
      <c r="AL54" s="214"/>
      <c r="AM54" s="78" t="s">
        <v>18</v>
      </c>
      <c r="AN54" s="214" t="s">
        <v>14</v>
      </c>
      <c r="AO54" s="214"/>
      <c r="AP54" s="250" t="s">
        <v>14</v>
      </c>
      <c r="AQ54" s="250"/>
      <c r="AR54" s="250" t="s">
        <v>14</v>
      </c>
      <c r="AS54" s="250"/>
      <c r="AMI54" s="2"/>
      <c r="AMJ54" s="2"/>
      <c r="AMK54" s="2"/>
      <c r="AML54" s="2"/>
      <c r="XFC54" s="3"/>
    </row>
    <row r="55" spans="2:1026 16383:16383" ht="15" customHeight="1">
      <c r="B55" s="195"/>
      <c r="C55" s="196"/>
      <c r="D55" s="196"/>
      <c r="E55" s="197"/>
      <c r="F55" s="198"/>
      <c r="G55" s="199"/>
      <c r="I55" s="195"/>
      <c r="J55" s="196"/>
      <c r="K55" s="196"/>
      <c r="L55" s="197"/>
      <c r="M55" s="198"/>
      <c r="N55" s="199"/>
      <c r="P55" s="195"/>
      <c r="Q55" s="196"/>
      <c r="R55" s="196"/>
      <c r="S55" s="197"/>
      <c r="T55" s="198"/>
      <c r="U55" s="199"/>
      <c r="X55" s="79" t="s">
        <v>19</v>
      </c>
      <c r="Y55" s="213" t="s">
        <v>403</v>
      </c>
      <c r="Z55" s="213"/>
      <c r="AA55" s="213" t="s">
        <v>403</v>
      </c>
      <c r="AB55" s="213"/>
      <c r="AC55" s="213" t="s">
        <v>404</v>
      </c>
      <c r="AD55" s="213"/>
      <c r="AE55" s="213" t="s">
        <v>14</v>
      </c>
      <c r="AF55" s="213"/>
      <c r="AG55" s="213" t="s">
        <v>14</v>
      </c>
      <c r="AH55" s="213"/>
      <c r="AI55" s="213" t="s">
        <v>14</v>
      </c>
      <c r="AJ55" s="213"/>
      <c r="AK55" s="213" t="s">
        <v>14</v>
      </c>
      <c r="AL55" s="213"/>
      <c r="AM55" s="79" t="s">
        <v>19</v>
      </c>
      <c r="AN55" s="213" t="s">
        <v>14</v>
      </c>
      <c r="AO55" s="213"/>
      <c r="AP55" s="266" t="s">
        <v>14</v>
      </c>
      <c r="AQ55" s="266"/>
      <c r="AR55" s="266" t="s">
        <v>14</v>
      </c>
      <c r="AS55" s="266"/>
      <c r="AMI55" s="2"/>
      <c r="AMJ55" s="2"/>
      <c r="AMK55" s="2"/>
      <c r="AML55" s="2"/>
      <c r="XFC55" s="3"/>
    </row>
    <row r="56" spans="2:1026 16383:16383" ht="15" customHeight="1">
      <c r="B56" s="215"/>
      <c r="C56" s="216"/>
      <c r="D56" s="216"/>
      <c r="E56" s="217"/>
      <c r="F56" s="200"/>
      <c r="G56" s="201"/>
      <c r="I56" s="195"/>
      <c r="J56" s="196"/>
      <c r="K56" s="196"/>
      <c r="L56" s="197"/>
      <c r="M56" s="198"/>
      <c r="N56" s="199"/>
      <c r="P56" s="195"/>
      <c r="Q56" s="196"/>
      <c r="R56" s="196"/>
      <c r="S56" s="197"/>
      <c r="T56" s="198"/>
      <c r="U56" s="199"/>
      <c r="X56" s="78" t="s">
        <v>20</v>
      </c>
      <c r="Y56" s="214" t="s">
        <v>404</v>
      </c>
      <c r="Z56" s="214"/>
      <c r="AA56" s="214" t="s">
        <v>404</v>
      </c>
      <c r="AB56" s="214"/>
      <c r="AC56" s="214" t="s">
        <v>784</v>
      </c>
      <c r="AD56" s="214"/>
      <c r="AE56" s="214" t="s">
        <v>14</v>
      </c>
      <c r="AF56" s="214"/>
      <c r="AG56" s="214" t="s">
        <v>14</v>
      </c>
      <c r="AH56" s="214"/>
      <c r="AI56" s="214" t="s">
        <v>14</v>
      </c>
      <c r="AJ56" s="214"/>
      <c r="AK56" s="214" t="s">
        <v>14</v>
      </c>
      <c r="AL56" s="214"/>
      <c r="AM56" s="78" t="s">
        <v>554</v>
      </c>
      <c r="AN56" s="214" t="s">
        <v>14</v>
      </c>
      <c r="AO56" s="214"/>
      <c r="AP56" s="250" t="s">
        <v>14</v>
      </c>
      <c r="AQ56" s="250"/>
      <c r="AR56" s="250" t="s">
        <v>14</v>
      </c>
      <c r="AS56" s="250"/>
      <c r="AMI56" s="2"/>
      <c r="AMJ56" s="2"/>
      <c r="AMK56" s="2"/>
      <c r="AML56" s="2"/>
      <c r="XFC56" s="3"/>
    </row>
    <row r="57" spans="2:1026 16383:16383" ht="15" customHeight="1">
      <c r="B57" s="195"/>
      <c r="C57" s="196"/>
      <c r="D57" s="196"/>
      <c r="E57" s="197"/>
      <c r="F57" s="198"/>
      <c r="G57" s="199"/>
      <c r="I57" s="195"/>
      <c r="J57" s="196"/>
      <c r="K57" s="196"/>
      <c r="L57" s="197"/>
      <c r="M57" s="198"/>
      <c r="N57" s="199"/>
      <c r="P57" s="195"/>
      <c r="Q57" s="196"/>
      <c r="R57" s="196"/>
      <c r="S57" s="197"/>
      <c r="T57" s="198"/>
      <c r="U57" s="199"/>
      <c r="X57" s="79" t="s">
        <v>541</v>
      </c>
      <c r="Y57" s="213" t="s">
        <v>542</v>
      </c>
      <c r="Z57" s="213"/>
      <c r="AA57" s="213" t="s">
        <v>14</v>
      </c>
      <c r="AB57" s="213"/>
      <c r="AC57" s="213" t="s">
        <v>542</v>
      </c>
      <c r="AD57" s="213"/>
      <c r="AE57" s="228" t="s">
        <v>14</v>
      </c>
      <c r="AF57" s="228"/>
      <c r="AG57" s="213" t="s">
        <v>14</v>
      </c>
      <c r="AH57" s="213"/>
      <c r="AI57" s="213" t="s">
        <v>14</v>
      </c>
      <c r="AJ57" s="213"/>
      <c r="AK57" s="213" t="s">
        <v>14</v>
      </c>
      <c r="AL57" s="213"/>
      <c r="AM57" s="79" t="s">
        <v>541</v>
      </c>
      <c r="AN57" s="213" t="s">
        <v>14</v>
      </c>
      <c r="AO57" s="213"/>
      <c r="AP57" s="254" t="s">
        <v>584</v>
      </c>
      <c r="AQ57" s="255"/>
      <c r="AR57" s="251" t="s">
        <v>586</v>
      </c>
      <c r="AS57" s="252"/>
      <c r="AMI57" s="2"/>
      <c r="AMJ57" s="2"/>
      <c r="AMK57" s="2"/>
      <c r="AML57" s="2"/>
      <c r="XFC57" s="3"/>
    </row>
    <row r="58" spans="2:1026 16383:16383" ht="15" customHeight="1">
      <c r="B58" s="195"/>
      <c r="C58" s="196"/>
      <c r="D58" s="196"/>
      <c r="E58" s="197"/>
      <c r="F58" s="198"/>
      <c r="G58" s="199"/>
      <c r="I58" s="195"/>
      <c r="J58" s="196"/>
      <c r="K58" s="196"/>
      <c r="L58" s="197"/>
      <c r="M58" s="198"/>
      <c r="N58" s="199"/>
      <c r="P58" s="195"/>
      <c r="Q58" s="196"/>
      <c r="R58" s="196"/>
      <c r="S58" s="197"/>
      <c r="T58" s="198"/>
      <c r="U58" s="199"/>
      <c r="X58" s="78" t="s">
        <v>895</v>
      </c>
      <c r="Y58" s="227" t="s">
        <v>388</v>
      </c>
      <c r="Z58" s="227"/>
      <c r="AA58" s="227" t="s">
        <v>421</v>
      </c>
      <c r="AB58" s="227"/>
      <c r="AC58" s="227" t="s">
        <v>388</v>
      </c>
      <c r="AD58" s="227"/>
      <c r="AE58" s="227" t="s">
        <v>332</v>
      </c>
      <c r="AF58" s="227"/>
      <c r="AG58" s="227" t="s">
        <v>347</v>
      </c>
      <c r="AH58" s="227"/>
      <c r="AI58" s="227" t="s">
        <v>14</v>
      </c>
      <c r="AJ58" s="227"/>
      <c r="AK58" s="227" t="s">
        <v>378</v>
      </c>
      <c r="AL58" s="227"/>
      <c r="AM58" s="78" t="s">
        <v>555</v>
      </c>
      <c r="AN58" s="227" t="s">
        <v>388</v>
      </c>
      <c r="AO58" s="227"/>
      <c r="AP58" s="256" t="s">
        <v>583</v>
      </c>
      <c r="AQ58" s="257"/>
      <c r="AR58" s="262" t="s">
        <v>388</v>
      </c>
      <c r="AS58" s="263"/>
      <c r="AMI58" s="2"/>
      <c r="AMJ58" s="2"/>
      <c r="AMK58" s="2"/>
      <c r="AML58" s="2"/>
      <c r="XFC58" s="3"/>
    </row>
    <row r="59" spans="2:1026 16383:16383" ht="15" customHeight="1">
      <c r="B59" s="195"/>
      <c r="C59" s="196"/>
      <c r="D59" s="196"/>
      <c r="E59" s="197"/>
      <c r="F59" s="198"/>
      <c r="G59" s="199"/>
      <c r="I59" s="195"/>
      <c r="J59" s="196"/>
      <c r="K59" s="196"/>
      <c r="L59" s="197"/>
      <c r="M59" s="198"/>
      <c r="N59" s="199"/>
      <c r="P59" s="195"/>
      <c r="Q59" s="196"/>
      <c r="R59" s="196"/>
      <c r="S59" s="197"/>
      <c r="T59" s="198"/>
      <c r="U59" s="199"/>
      <c r="X59" s="79" t="s">
        <v>896</v>
      </c>
      <c r="Y59" s="228" t="s">
        <v>405</v>
      </c>
      <c r="Z59" s="228"/>
      <c r="AA59" s="228" t="s">
        <v>422</v>
      </c>
      <c r="AB59" s="228"/>
      <c r="AC59" s="228" t="s">
        <v>405</v>
      </c>
      <c r="AD59" s="228"/>
      <c r="AE59" s="228" t="s">
        <v>333</v>
      </c>
      <c r="AF59" s="228"/>
      <c r="AG59" s="228" t="s">
        <v>348</v>
      </c>
      <c r="AH59" s="228"/>
      <c r="AI59" s="228" t="s">
        <v>365</v>
      </c>
      <c r="AJ59" s="228"/>
      <c r="AK59" s="228" t="s">
        <v>379</v>
      </c>
      <c r="AL59" s="228"/>
      <c r="AM59" s="79" t="s">
        <v>556</v>
      </c>
      <c r="AN59" s="228" t="s">
        <v>389</v>
      </c>
      <c r="AO59" s="228"/>
      <c r="AP59" s="254" t="s">
        <v>582</v>
      </c>
      <c r="AQ59" s="255"/>
      <c r="AR59" s="251" t="s">
        <v>389</v>
      </c>
      <c r="AS59" s="252"/>
      <c r="AMI59" s="2"/>
      <c r="AMJ59" s="2"/>
      <c r="AMK59" s="2"/>
      <c r="AML59" s="2"/>
      <c r="XFC59" s="3"/>
    </row>
    <row r="60" spans="2:1026 16383:16383" ht="15" customHeight="1">
      <c r="B60" s="215"/>
      <c r="C60" s="216"/>
      <c r="D60" s="216"/>
      <c r="E60" s="217"/>
      <c r="F60" s="200"/>
      <c r="G60" s="201"/>
      <c r="I60" s="195"/>
      <c r="J60" s="196"/>
      <c r="K60" s="196"/>
      <c r="L60" s="197"/>
      <c r="M60" s="198"/>
      <c r="N60" s="199"/>
      <c r="P60" s="195"/>
      <c r="Q60" s="196"/>
      <c r="R60" s="196"/>
      <c r="S60" s="197"/>
      <c r="T60" s="198"/>
      <c r="U60" s="199"/>
      <c r="X60" s="78" t="s">
        <v>897</v>
      </c>
      <c r="Y60" s="227" t="s">
        <v>406</v>
      </c>
      <c r="Z60" s="227"/>
      <c r="AA60" s="227" t="s">
        <v>393</v>
      </c>
      <c r="AB60" s="227"/>
      <c r="AC60" s="227" t="s">
        <v>406</v>
      </c>
      <c r="AD60" s="227"/>
      <c r="AE60" s="227" t="s">
        <v>334</v>
      </c>
      <c r="AF60" s="227"/>
      <c r="AG60" s="227" t="s">
        <v>349</v>
      </c>
      <c r="AH60" s="227"/>
      <c r="AI60" s="227" t="s">
        <v>366</v>
      </c>
      <c r="AJ60" s="227"/>
      <c r="AK60" s="227" t="s">
        <v>14</v>
      </c>
      <c r="AL60" s="227"/>
      <c r="AM60" s="78" t="s">
        <v>557</v>
      </c>
      <c r="AN60" s="227" t="s">
        <v>390</v>
      </c>
      <c r="AO60" s="227"/>
      <c r="AP60" s="256" t="s">
        <v>581</v>
      </c>
      <c r="AQ60" s="257"/>
      <c r="AR60" s="262" t="s">
        <v>390</v>
      </c>
      <c r="AS60" s="263"/>
      <c r="AMI60" s="2"/>
      <c r="AMJ60" s="2"/>
      <c r="AMK60" s="2"/>
      <c r="AML60" s="2"/>
      <c r="XFC60" s="3"/>
    </row>
    <row r="61" spans="2:1026 16383:16383" ht="15" customHeight="1">
      <c r="B61" s="195"/>
      <c r="C61" s="196"/>
      <c r="D61" s="196"/>
      <c r="E61" s="197"/>
      <c r="F61" s="198"/>
      <c r="G61" s="199"/>
      <c r="I61" s="195"/>
      <c r="J61" s="196"/>
      <c r="K61" s="196"/>
      <c r="L61" s="197"/>
      <c r="M61" s="198"/>
      <c r="N61" s="199"/>
      <c r="P61" s="195"/>
      <c r="Q61" s="196"/>
      <c r="R61" s="196"/>
      <c r="S61" s="197"/>
      <c r="T61" s="198"/>
      <c r="U61" s="199"/>
      <c r="X61" s="80" t="s">
        <v>898</v>
      </c>
      <c r="Y61" s="274" t="s">
        <v>407</v>
      </c>
      <c r="Z61" s="275"/>
      <c r="AA61" s="274" t="s">
        <v>423</v>
      </c>
      <c r="AB61" s="275"/>
      <c r="AC61" s="274" t="s">
        <v>407</v>
      </c>
      <c r="AD61" s="275"/>
      <c r="AE61" s="228" t="s">
        <v>335</v>
      </c>
      <c r="AF61" s="228"/>
      <c r="AG61" s="228" t="s">
        <v>350</v>
      </c>
      <c r="AH61" s="228"/>
      <c r="AI61" s="228" t="s">
        <v>367</v>
      </c>
      <c r="AJ61" s="228"/>
      <c r="AK61" s="228" t="s">
        <v>380</v>
      </c>
      <c r="AL61" s="228"/>
      <c r="AM61" s="80" t="s">
        <v>558</v>
      </c>
      <c r="AN61" s="228" t="s">
        <v>391</v>
      </c>
      <c r="AO61" s="228"/>
      <c r="AP61" s="258" t="s">
        <v>580</v>
      </c>
      <c r="AQ61" s="258"/>
      <c r="AR61" s="259" t="s">
        <v>391</v>
      </c>
      <c r="AS61" s="259"/>
      <c r="AMI61" s="2"/>
      <c r="AMJ61" s="2"/>
      <c r="AMK61" s="2"/>
      <c r="AML61" s="2"/>
      <c r="XFC61" s="3"/>
    </row>
    <row r="62" spans="2:1026 16383:16383" ht="15" customHeight="1">
      <c r="B62" s="195"/>
      <c r="C62" s="196"/>
      <c r="D62" s="196"/>
      <c r="E62" s="197"/>
      <c r="F62" s="198"/>
      <c r="G62" s="199"/>
      <c r="I62" s="195"/>
      <c r="J62" s="196"/>
      <c r="K62" s="196"/>
      <c r="L62" s="197"/>
      <c r="M62" s="198"/>
      <c r="N62" s="199"/>
      <c r="P62" s="195"/>
      <c r="Q62" s="196"/>
      <c r="R62" s="196"/>
      <c r="S62" s="197"/>
      <c r="T62" s="198"/>
      <c r="U62" s="199"/>
      <c r="X62" s="248" t="s">
        <v>899</v>
      </c>
      <c r="Y62" s="278" t="s">
        <v>392</v>
      </c>
      <c r="Z62" s="279"/>
      <c r="AA62" s="278" t="s">
        <v>424</v>
      </c>
      <c r="AB62" s="279"/>
      <c r="AC62" s="278" t="s">
        <v>392</v>
      </c>
      <c r="AD62" s="279"/>
      <c r="AE62" s="278" t="s">
        <v>336</v>
      </c>
      <c r="AF62" s="279"/>
      <c r="AG62" s="282" t="s">
        <v>351</v>
      </c>
      <c r="AH62" s="283"/>
      <c r="AI62" s="278" t="s">
        <v>368</v>
      </c>
      <c r="AJ62" s="279"/>
      <c r="AK62" s="278" t="s">
        <v>381</v>
      </c>
      <c r="AL62" s="279"/>
      <c r="AM62" s="248" t="s">
        <v>559</v>
      </c>
      <c r="AN62" s="278" t="s">
        <v>392</v>
      </c>
      <c r="AO62" s="279"/>
      <c r="AP62" s="236" t="s">
        <v>579</v>
      </c>
      <c r="AQ62" s="237"/>
      <c r="AR62" s="236" t="s">
        <v>392</v>
      </c>
      <c r="AS62" s="237"/>
      <c r="AMI62" s="2"/>
      <c r="AMJ62" s="2"/>
      <c r="AMK62" s="2"/>
      <c r="AML62" s="2"/>
      <c r="XFC62" s="3"/>
    </row>
    <row r="63" spans="2:1026 16383:16383" ht="15" customHeight="1">
      <c r="B63" s="195"/>
      <c r="C63" s="196"/>
      <c r="D63" s="196"/>
      <c r="E63" s="197"/>
      <c r="F63" s="198"/>
      <c r="G63" s="199"/>
      <c r="I63" s="195"/>
      <c r="J63" s="196"/>
      <c r="K63" s="196"/>
      <c r="L63" s="197"/>
      <c r="M63" s="198"/>
      <c r="N63" s="199"/>
      <c r="P63" s="195"/>
      <c r="Q63" s="196"/>
      <c r="R63" s="196"/>
      <c r="S63" s="197"/>
      <c r="T63" s="198"/>
      <c r="U63" s="199"/>
      <c r="X63" s="249"/>
      <c r="Y63" s="280"/>
      <c r="Z63" s="281"/>
      <c r="AA63" s="280"/>
      <c r="AB63" s="281"/>
      <c r="AC63" s="280"/>
      <c r="AD63" s="281"/>
      <c r="AE63" s="280"/>
      <c r="AF63" s="281"/>
      <c r="AG63" s="284"/>
      <c r="AH63" s="285"/>
      <c r="AI63" s="280"/>
      <c r="AJ63" s="281"/>
      <c r="AK63" s="280"/>
      <c r="AL63" s="281"/>
      <c r="AM63" s="249"/>
      <c r="AN63" s="280"/>
      <c r="AO63" s="281"/>
      <c r="AP63" s="238"/>
      <c r="AQ63" s="239"/>
      <c r="AR63" s="238"/>
      <c r="AS63" s="239"/>
      <c r="AMI63" s="2"/>
      <c r="AMJ63" s="2"/>
      <c r="AMK63" s="2"/>
      <c r="AML63" s="2"/>
      <c r="XFC63" s="3"/>
    </row>
    <row r="64" spans="2:1026 16383:16383" ht="15" customHeight="1">
      <c r="B64" s="215"/>
      <c r="C64" s="216"/>
      <c r="D64" s="216"/>
      <c r="E64" s="217"/>
      <c r="F64" s="200"/>
      <c r="G64" s="201"/>
      <c r="I64" s="195"/>
      <c r="J64" s="196"/>
      <c r="K64" s="196"/>
      <c r="L64" s="197"/>
      <c r="M64" s="198"/>
      <c r="N64" s="199"/>
      <c r="P64" s="195"/>
      <c r="Q64" s="196"/>
      <c r="R64" s="196"/>
      <c r="S64" s="197"/>
      <c r="T64" s="198"/>
      <c r="U64" s="199"/>
      <c r="X64" s="187" t="s">
        <v>900</v>
      </c>
      <c r="Y64" s="376" t="s">
        <v>408</v>
      </c>
      <c r="Z64" s="377"/>
      <c r="AA64" s="376" t="s">
        <v>425</v>
      </c>
      <c r="AB64" s="377"/>
      <c r="AC64" s="376" t="s">
        <v>408</v>
      </c>
      <c r="AD64" s="377"/>
      <c r="AE64" s="376" t="s">
        <v>337</v>
      </c>
      <c r="AF64" s="377"/>
      <c r="AG64" s="378" t="s">
        <v>352</v>
      </c>
      <c r="AH64" s="379"/>
      <c r="AI64" s="376" t="s">
        <v>369</v>
      </c>
      <c r="AJ64" s="377"/>
      <c r="AK64" s="376" t="s">
        <v>382</v>
      </c>
      <c r="AL64" s="377"/>
      <c r="AM64" s="187" t="s">
        <v>560</v>
      </c>
      <c r="AN64" s="376" t="s">
        <v>14</v>
      </c>
      <c r="AO64" s="377"/>
      <c r="AP64" s="264" t="s">
        <v>578</v>
      </c>
      <c r="AQ64" s="265"/>
      <c r="AR64" s="264" t="s">
        <v>393</v>
      </c>
      <c r="AS64" s="265"/>
      <c r="AMI64" s="2"/>
      <c r="AMJ64" s="2"/>
      <c r="AMK64" s="2"/>
      <c r="AML64" s="2"/>
      <c r="XFC64" s="3"/>
    </row>
    <row r="65" spans="2:1028 16378:16383" ht="15" customHeight="1">
      <c r="B65" s="195"/>
      <c r="C65" s="196"/>
      <c r="D65" s="196"/>
      <c r="E65" s="197"/>
      <c r="F65" s="198"/>
      <c r="G65" s="199"/>
      <c r="I65" s="195"/>
      <c r="J65" s="196"/>
      <c r="K65" s="196"/>
      <c r="L65" s="197"/>
      <c r="M65" s="198"/>
      <c r="N65" s="199"/>
      <c r="P65" s="195"/>
      <c r="Q65" s="196"/>
      <c r="R65" s="196"/>
      <c r="S65" s="197"/>
      <c r="T65" s="198"/>
      <c r="U65" s="199"/>
      <c r="X65" s="78" t="s">
        <v>789</v>
      </c>
      <c r="Y65" s="276" t="s">
        <v>409</v>
      </c>
      <c r="Z65" s="277"/>
      <c r="AA65" s="276" t="s">
        <v>14</v>
      </c>
      <c r="AB65" s="277"/>
      <c r="AC65" s="276" t="s">
        <v>14</v>
      </c>
      <c r="AD65" s="277"/>
      <c r="AE65" s="227" t="s">
        <v>14</v>
      </c>
      <c r="AF65" s="227"/>
      <c r="AG65" s="227" t="s">
        <v>14</v>
      </c>
      <c r="AH65" s="227"/>
      <c r="AI65" s="227" t="s">
        <v>370</v>
      </c>
      <c r="AJ65" s="227"/>
      <c r="AK65" s="227" t="s">
        <v>14</v>
      </c>
      <c r="AL65" s="227"/>
      <c r="AM65" s="78" t="s">
        <v>561</v>
      </c>
      <c r="AN65" s="227" t="s">
        <v>393</v>
      </c>
      <c r="AO65" s="227"/>
      <c r="AP65" s="250" t="s">
        <v>14</v>
      </c>
      <c r="AQ65" s="250"/>
      <c r="AR65" s="260" t="s">
        <v>14</v>
      </c>
      <c r="AS65" s="261"/>
      <c r="AMI65" s="2"/>
      <c r="AMJ65" s="2"/>
      <c r="AMK65" s="2"/>
      <c r="AML65" s="2"/>
      <c r="XFC65" s="3"/>
    </row>
    <row r="66" spans="2:1028 16378:16383" ht="15" customHeight="1">
      <c r="B66" s="195"/>
      <c r="C66" s="196"/>
      <c r="D66" s="196"/>
      <c r="E66" s="197"/>
      <c r="F66" s="198"/>
      <c r="G66" s="199"/>
      <c r="I66" s="195"/>
      <c r="J66" s="196"/>
      <c r="K66" s="196"/>
      <c r="L66" s="197"/>
      <c r="M66" s="198"/>
      <c r="N66" s="199"/>
      <c r="P66" s="195"/>
      <c r="Q66" s="196"/>
      <c r="R66" s="196"/>
      <c r="S66" s="197"/>
      <c r="T66" s="198"/>
      <c r="U66" s="199"/>
      <c r="X66" s="79" t="s">
        <v>901</v>
      </c>
      <c r="Y66" s="228" t="s">
        <v>410</v>
      </c>
      <c r="Z66" s="228"/>
      <c r="AA66" s="228" t="s">
        <v>426</v>
      </c>
      <c r="AB66" s="228"/>
      <c r="AC66" s="228" t="s">
        <v>410</v>
      </c>
      <c r="AD66" s="228"/>
      <c r="AE66" s="228" t="s">
        <v>338</v>
      </c>
      <c r="AF66" s="228"/>
      <c r="AG66" s="228" t="s">
        <v>353</v>
      </c>
      <c r="AH66" s="228"/>
      <c r="AI66" s="228" t="s">
        <v>371</v>
      </c>
      <c r="AJ66" s="228"/>
      <c r="AK66" s="228" t="s">
        <v>919</v>
      </c>
      <c r="AL66" s="228"/>
      <c r="AM66" s="79" t="s">
        <v>562</v>
      </c>
      <c r="AN66" s="228" t="s">
        <v>14</v>
      </c>
      <c r="AO66" s="228"/>
      <c r="AP66" s="254" t="s">
        <v>577</v>
      </c>
      <c r="AQ66" s="255"/>
      <c r="AR66" s="251" t="s">
        <v>410</v>
      </c>
      <c r="AS66" s="252"/>
      <c r="AMI66" s="2"/>
      <c r="AMJ66" s="2"/>
      <c r="AMK66" s="2"/>
      <c r="AML66" s="2"/>
      <c r="XFC66" s="3"/>
    </row>
    <row r="67" spans="2:1028 16378:16383" ht="15" customHeight="1">
      <c r="B67" s="195"/>
      <c r="C67" s="196"/>
      <c r="D67" s="196"/>
      <c r="E67" s="197"/>
      <c r="F67" s="198"/>
      <c r="G67" s="199"/>
      <c r="I67" s="195"/>
      <c r="J67" s="196"/>
      <c r="K67" s="196"/>
      <c r="L67" s="197"/>
      <c r="M67" s="198"/>
      <c r="N67" s="199"/>
      <c r="P67" s="195"/>
      <c r="Q67" s="196"/>
      <c r="R67" s="196"/>
      <c r="S67" s="197"/>
      <c r="T67" s="198"/>
      <c r="U67" s="199"/>
      <c r="X67" s="248" t="s">
        <v>902</v>
      </c>
      <c r="Y67" s="240" t="s">
        <v>394</v>
      </c>
      <c r="Z67" s="241"/>
      <c r="AA67" s="240" t="s">
        <v>427</v>
      </c>
      <c r="AB67" s="241"/>
      <c r="AC67" s="240" t="s">
        <v>394</v>
      </c>
      <c r="AD67" s="241"/>
      <c r="AE67" s="244" t="s">
        <v>339</v>
      </c>
      <c r="AF67" s="245"/>
      <c r="AG67" s="240" t="s">
        <v>354</v>
      </c>
      <c r="AH67" s="241"/>
      <c r="AI67" s="240" t="s">
        <v>372</v>
      </c>
      <c r="AJ67" s="241"/>
      <c r="AK67" s="240" t="s">
        <v>920</v>
      </c>
      <c r="AL67" s="241"/>
      <c r="AM67" s="248" t="s">
        <v>514</v>
      </c>
      <c r="AN67" s="240" t="s">
        <v>394</v>
      </c>
      <c r="AO67" s="241"/>
      <c r="AP67" s="232" t="s">
        <v>576</v>
      </c>
      <c r="AQ67" s="233"/>
      <c r="AR67" s="236" t="s">
        <v>394</v>
      </c>
      <c r="AS67" s="237"/>
      <c r="AMI67" s="2"/>
      <c r="AMJ67" s="2"/>
      <c r="AMK67" s="2"/>
      <c r="AML67" s="2"/>
      <c r="XFC67" s="3"/>
    </row>
    <row r="68" spans="2:1028 16378:16383" ht="15" customHeight="1">
      <c r="B68" s="215"/>
      <c r="C68" s="216"/>
      <c r="D68" s="216"/>
      <c r="E68" s="217"/>
      <c r="F68" s="200"/>
      <c r="G68" s="201"/>
      <c r="I68" s="195"/>
      <c r="J68" s="196"/>
      <c r="K68" s="196"/>
      <c r="L68" s="197"/>
      <c r="M68" s="198"/>
      <c r="N68" s="199"/>
      <c r="P68" s="195"/>
      <c r="Q68" s="196"/>
      <c r="R68" s="196"/>
      <c r="S68" s="197"/>
      <c r="T68" s="198"/>
      <c r="U68" s="199"/>
      <c r="X68" s="249"/>
      <c r="Y68" s="242"/>
      <c r="Z68" s="243"/>
      <c r="AA68" s="242"/>
      <c r="AB68" s="243"/>
      <c r="AC68" s="242"/>
      <c r="AD68" s="243"/>
      <c r="AE68" s="246"/>
      <c r="AF68" s="247"/>
      <c r="AG68" s="242"/>
      <c r="AH68" s="243"/>
      <c r="AI68" s="242"/>
      <c r="AJ68" s="243"/>
      <c r="AK68" s="242"/>
      <c r="AL68" s="243"/>
      <c r="AM68" s="249"/>
      <c r="AN68" s="242"/>
      <c r="AO68" s="243"/>
      <c r="AP68" s="234"/>
      <c r="AQ68" s="235"/>
      <c r="AR68" s="238"/>
      <c r="AS68" s="239"/>
      <c r="AMI68" s="2"/>
      <c r="AMJ68" s="2"/>
      <c r="AMK68" s="2"/>
      <c r="AML68" s="2"/>
      <c r="XFC68" s="3"/>
    </row>
    <row r="69" spans="2:1028 16378:16383" ht="15" customHeight="1">
      <c r="B69" s="195"/>
      <c r="C69" s="196"/>
      <c r="D69" s="196"/>
      <c r="E69" s="197"/>
      <c r="F69" s="198"/>
      <c r="G69" s="199"/>
      <c r="I69" s="195"/>
      <c r="J69" s="196"/>
      <c r="K69" s="196"/>
      <c r="L69" s="197"/>
      <c r="M69" s="198"/>
      <c r="N69" s="199"/>
      <c r="P69" s="195"/>
      <c r="Q69" s="196"/>
      <c r="R69" s="196"/>
      <c r="S69" s="197"/>
      <c r="T69" s="198"/>
      <c r="U69" s="199"/>
      <c r="X69" s="79" t="s">
        <v>903</v>
      </c>
      <c r="Y69" s="228" t="s">
        <v>395</v>
      </c>
      <c r="Z69" s="228"/>
      <c r="AA69" s="228" t="s">
        <v>428</v>
      </c>
      <c r="AB69" s="228"/>
      <c r="AC69" s="228" t="s">
        <v>395</v>
      </c>
      <c r="AD69" s="228"/>
      <c r="AE69" s="228" t="s">
        <v>340</v>
      </c>
      <c r="AF69" s="228"/>
      <c r="AG69" s="228" t="s">
        <v>355</v>
      </c>
      <c r="AH69" s="228"/>
      <c r="AI69" s="228" t="s">
        <v>373</v>
      </c>
      <c r="AJ69" s="228"/>
      <c r="AK69" s="228" t="s">
        <v>921</v>
      </c>
      <c r="AL69" s="228"/>
      <c r="AM69" s="79" t="s">
        <v>515</v>
      </c>
      <c r="AN69" s="228" t="s">
        <v>395</v>
      </c>
      <c r="AO69" s="228"/>
      <c r="AP69" s="254" t="s">
        <v>575</v>
      </c>
      <c r="AQ69" s="255"/>
      <c r="AR69" s="251" t="s">
        <v>395</v>
      </c>
      <c r="AS69" s="252"/>
      <c r="AMI69" s="2"/>
      <c r="AMJ69" s="2"/>
      <c r="AMK69" s="2"/>
      <c r="AML69" s="2"/>
      <c r="XFC69" s="3"/>
    </row>
    <row r="70" spans="2:1028 16378:16383" ht="15" customHeight="1">
      <c r="B70" s="215"/>
      <c r="C70" s="216"/>
      <c r="D70" s="216"/>
      <c r="E70" s="217"/>
      <c r="F70" s="200"/>
      <c r="G70" s="201"/>
      <c r="I70" s="195"/>
      <c r="J70" s="196"/>
      <c r="K70" s="196"/>
      <c r="L70" s="197"/>
      <c r="M70" s="198"/>
      <c r="N70" s="199"/>
      <c r="P70" s="195"/>
      <c r="Q70" s="196"/>
      <c r="R70" s="196"/>
      <c r="S70" s="197"/>
      <c r="T70" s="198"/>
      <c r="U70" s="199"/>
      <c r="X70" s="248" t="s">
        <v>904</v>
      </c>
      <c r="Y70" s="240" t="s">
        <v>396</v>
      </c>
      <c r="Z70" s="241"/>
      <c r="AA70" s="240" t="s">
        <v>429</v>
      </c>
      <c r="AB70" s="241"/>
      <c r="AC70" s="240" t="s">
        <v>396</v>
      </c>
      <c r="AD70" s="241"/>
      <c r="AE70" s="288" t="s">
        <v>341</v>
      </c>
      <c r="AF70" s="289"/>
      <c r="AG70" s="240" t="s">
        <v>356</v>
      </c>
      <c r="AH70" s="241"/>
      <c r="AI70" s="240" t="s">
        <v>374</v>
      </c>
      <c r="AJ70" s="241"/>
      <c r="AK70" s="240" t="s">
        <v>922</v>
      </c>
      <c r="AL70" s="241"/>
      <c r="AM70" s="248" t="s">
        <v>516</v>
      </c>
      <c r="AN70" s="240" t="s">
        <v>396</v>
      </c>
      <c r="AO70" s="241"/>
      <c r="AP70" s="232" t="s">
        <v>396</v>
      </c>
      <c r="AQ70" s="233"/>
      <c r="AR70" s="236" t="s">
        <v>396</v>
      </c>
      <c r="AS70" s="237"/>
      <c r="AMI70" s="2"/>
      <c r="AMJ70" s="2"/>
      <c r="AMK70" s="2"/>
      <c r="AML70" s="2"/>
      <c r="XFC70" s="3"/>
    </row>
    <row r="71" spans="2:1028 16378:16383" ht="15" customHeight="1">
      <c r="B71" s="195"/>
      <c r="C71" s="196"/>
      <c r="D71" s="196"/>
      <c r="E71" s="197"/>
      <c r="F71" s="198"/>
      <c r="G71" s="199"/>
      <c r="I71" s="195"/>
      <c r="J71" s="196"/>
      <c r="K71" s="196"/>
      <c r="L71" s="197"/>
      <c r="M71" s="198"/>
      <c r="N71" s="199"/>
      <c r="P71" s="195"/>
      <c r="Q71" s="196"/>
      <c r="R71" s="196"/>
      <c r="S71" s="197"/>
      <c r="T71" s="198"/>
      <c r="U71" s="199"/>
      <c r="X71" s="249"/>
      <c r="Y71" s="242"/>
      <c r="Z71" s="243"/>
      <c r="AA71" s="242"/>
      <c r="AB71" s="243"/>
      <c r="AC71" s="242"/>
      <c r="AD71" s="243"/>
      <c r="AE71" s="290"/>
      <c r="AF71" s="291"/>
      <c r="AG71" s="242"/>
      <c r="AH71" s="243"/>
      <c r="AI71" s="242"/>
      <c r="AJ71" s="243"/>
      <c r="AK71" s="242"/>
      <c r="AL71" s="243"/>
      <c r="AM71" s="249"/>
      <c r="AN71" s="242"/>
      <c r="AO71" s="243"/>
      <c r="AP71" s="234"/>
      <c r="AQ71" s="235"/>
      <c r="AR71" s="238"/>
      <c r="AS71" s="239"/>
      <c r="AMI71" s="2"/>
      <c r="AMJ71" s="2"/>
      <c r="AMK71" s="2"/>
      <c r="AML71" s="2"/>
      <c r="AMM71" s="2"/>
      <c r="XFC71" s="3"/>
    </row>
    <row r="72" spans="2:1028 16378:16383" ht="15" customHeight="1">
      <c r="B72" s="195"/>
      <c r="C72" s="196"/>
      <c r="D72" s="196"/>
      <c r="E72" s="197"/>
      <c r="F72" s="198"/>
      <c r="G72" s="199"/>
      <c r="I72" s="195"/>
      <c r="J72" s="196"/>
      <c r="K72" s="196"/>
      <c r="L72" s="197"/>
      <c r="M72" s="198"/>
      <c r="N72" s="199"/>
      <c r="P72" s="195"/>
      <c r="Q72" s="196"/>
      <c r="R72" s="196"/>
      <c r="S72" s="197"/>
      <c r="T72" s="198"/>
      <c r="U72" s="199"/>
      <c r="X72" s="79" t="s">
        <v>905</v>
      </c>
      <c r="Y72" s="228" t="s">
        <v>511</v>
      </c>
      <c r="Z72" s="228"/>
      <c r="AA72" s="228" t="s">
        <v>599</v>
      </c>
      <c r="AB72" s="228"/>
      <c r="AC72" s="228" t="s">
        <v>513</v>
      </c>
      <c r="AD72" s="228"/>
      <c r="AE72" s="228" t="s">
        <v>342</v>
      </c>
      <c r="AF72" s="228"/>
      <c r="AG72" s="228" t="s">
        <v>357</v>
      </c>
      <c r="AH72" s="228"/>
      <c r="AI72" s="228" t="s">
        <v>14</v>
      </c>
      <c r="AJ72" s="228"/>
      <c r="AK72" s="228" t="s">
        <v>14</v>
      </c>
      <c r="AL72" s="228"/>
      <c r="AM72" s="79" t="s">
        <v>517</v>
      </c>
      <c r="AN72" s="228" t="s">
        <v>14</v>
      </c>
      <c r="AO72" s="228"/>
      <c r="AP72" s="254" t="s">
        <v>574</v>
      </c>
      <c r="AQ72" s="255"/>
      <c r="AR72" s="251" t="s">
        <v>511</v>
      </c>
      <c r="AS72" s="252"/>
      <c r="AMI72" s="2"/>
      <c r="AMJ72" s="2"/>
      <c r="AMK72" s="2"/>
      <c r="AML72" s="2"/>
      <c r="AMM72" s="2"/>
      <c r="AMN72" s="2"/>
      <c r="XFC72" s="3"/>
    </row>
    <row r="73" spans="2:1028 16378:16383" ht="15" customHeight="1">
      <c r="B73" s="195"/>
      <c r="C73" s="196"/>
      <c r="D73" s="196"/>
      <c r="E73" s="197"/>
      <c r="F73" s="198"/>
      <c r="G73" s="199"/>
      <c r="I73" s="195"/>
      <c r="J73" s="196"/>
      <c r="K73" s="196"/>
      <c r="L73" s="197"/>
      <c r="M73" s="198"/>
      <c r="N73" s="199"/>
      <c r="P73" s="195"/>
      <c r="Q73" s="196"/>
      <c r="R73" s="196"/>
      <c r="S73" s="197"/>
      <c r="T73" s="198"/>
      <c r="U73" s="199"/>
      <c r="X73" s="78" t="s">
        <v>906</v>
      </c>
      <c r="Y73" s="227" t="s">
        <v>512</v>
      </c>
      <c r="Z73" s="227"/>
      <c r="AA73" s="227" t="s">
        <v>598</v>
      </c>
      <c r="AB73" s="227"/>
      <c r="AC73" s="253" t="s">
        <v>14</v>
      </c>
      <c r="AD73" s="253"/>
      <c r="AE73" s="253" t="s">
        <v>911</v>
      </c>
      <c r="AF73" s="253"/>
      <c r="AG73" s="253" t="s">
        <v>911</v>
      </c>
      <c r="AH73" s="253"/>
      <c r="AI73" s="253" t="s">
        <v>911</v>
      </c>
      <c r="AJ73" s="253"/>
      <c r="AK73" s="253" t="s">
        <v>911</v>
      </c>
      <c r="AL73" s="253"/>
      <c r="AM73" s="78" t="s">
        <v>510</v>
      </c>
      <c r="AN73" s="253" t="s">
        <v>911</v>
      </c>
      <c r="AO73" s="253"/>
      <c r="AP73" s="256" t="s">
        <v>573</v>
      </c>
      <c r="AQ73" s="257"/>
      <c r="AR73" s="250" t="s">
        <v>14</v>
      </c>
      <c r="AS73" s="250"/>
      <c r="AMI73" s="2"/>
      <c r="AMJ73" s="2"/>
      <c r="AMK73" s="2"/>
      <c r="AML73" s="2"/>
      <c r="AMM73" s="2"/>
      <c r="AMN73" s="2"/>
      <c r="XFC73" s="3"/>
    </row>
    <row r="74" spans="2:1028 16378:16383" ht="15" customHeight="1">
      <c r="P74" s="81"/>
      <c r="Q74" s="82"/>
      <c r="R74" s="82"/>
      <c r="S74" s="82"/>
      <c r="T74" s="82"/>
      <c r="U74" s="82"/>
      <c r="V74" s="82"/>
      <c r="AMH74" s="3"/>
      <c r="XFB74" s="2"/>
      <c r="XFC74" s="3"/>
    </row>
    <row r="75" spans="2:1028 16378:16383" ht="15" customHeight="1">
      <c r="P75" s="81"/>
      <c r="Q75" s="82"/>
      <c r="R75" s="82"/>
      <c r="S75" s="82"/>
      <c r="T75" s="82"/>
      <c r="U75" s="82"/>
      <c r="V75" s="82"/>
    </row>
    <row r="76" spans="2:1028 16378:16383" ht="15" customHeight="1">
      <c r="P76" s="81"/>
      <c r="Q76" s="82"/>
      <c r="R76" s="82"/>
      <c r="S76" s="82"/>
      <c r="T76" s="82"/>
      <c r="U76" s="83"/>
      <c r="V76" s="83"/>
    </row>
    <row r="78" spans="2:1028 16378:16383" ht="15" customHeight="1">
      <c r="P78" s="84"/>
      <c r="Q78" s="84"/>
      <c r="R78" s="84"/>
      <c r="S78" s="84"/>
      <c r="T78" s="84"/>
      <c r="U78" s="84"/>
      <c r="V78" s="84"/>
      <c r="AMD78" s="3"/>
      <c r="AME78" s="3"/>
      <c r="AMF78" s="3"/>
      <c r="AMG78" s="3"/>
      <c r="AMH78" s="3"/>
      <c r="XEX78" s="2"/>
      <c r="XFC78" s="3"/>
    </row>
    <row r="79" spans="2:1028 16378:16383" ht="15" customHeight="1">
      <c r="P79" s="85"/>
      <c r="Q79" s="85"/>
      <c r="R79" s="85"/>
      <c r="S79" s="85"/>
      <c r="T79" s="85"/>
      <c r="U79" s="85"/>
      <c r="V79" s="85"/>
      <c r="AMD79" s="3"/>
      <c r="AME79" s="3"/>
      <c r="AMF79" s="3"/>
      <c r="AMG79" s="3"/>
      <c r="AMH79" s="3"/>
      <c r="XEX79" s="2"/>
      <c r="XFC79" s="3"/>
    </row>
    <row r="80" spans="2:1028 16378:16383" ht="15" customHeight="1">
      <c r="P80" s="87"/>
      <c r="Q80" s="88"/>
      <c r="R80" s="88"/>
      <c r="S80" s="88"/>
      <c r="T80" s="88"/>
      <c r="U80" s="88"/>
      <c r="V80" s="88"/>
      <c r="AMD80" s="3"/>
      <c r="AME80" s="3"/>
      <c r="AMF80" s="3"/>
      <c r="AMG80" s="3"/>
      <c r="AMH80" s="3"/>
      <c r="XEX80" s="2"/>
      <c r="XFC80" s="3"/>
    </row>
    <row r="81" spans="16:1022 16378:16383" ht="15" customHeight="1">
      <c r="P81" s="87"/>
      <c r="Q81" s="88"/>
      <c r="R81" s="88"/>
      <c r="S81" s="88"/>
      <c r="T81" s="88"/>
      <c r="U81" s="88"/>
      <c r="V81" s="88"/>
      <c r="AMD81" s="3"/>
      <c r="AME81" s="3"/>
      <c r="AMF81" s="3"/>
      <c r="AMG81" s="3"/>
      <c r="AMH81" s="3"/>
      <c r="XEX81" s="2"/>
      <c r="XFC81" s="3"/>
    </row>
    <row r="82" spans="16:1022 16378:16383" ht="15" customHeight="1">
      <c r="P82" s="87"/>
      <c r="Q82" s="88"/>
      <c r="R82" s="88"/>
      <c r="S82" s="88"/>
      <c r="T82" s="88"/>
      <c r="U82" s="88"/>
      <c r="V82" s="88"/>
      <c r="AMD82" s="3"/>
      <c r="AME82" s="3"/>
      <c r="AMF82" s="3"/>
      <c r="AMG82" s="3"/>
      <c r="AMH82" s="3"/>
      <c r="XEX82" s="2"/>
      <c r="XFC82" s="3"/>
    </row>
    <row r="83" spans="16:1022 16378:16383" ht="15" customHeight="1">
      <c r="P83" s="87"/>
      <c r="Q83" s="88"/>
      <c r="R83" s="88"/>
      <c r="S83" s="88"/>
      <c r="T83" s="88"/>
      <c r="U83" s="88"/>
      <c r="V83" s="88"/>
      <c r="AMD83" s="3"/>
      <c r="AME83" s="3"/>
      <c r="AMF83" s="3"/>
      <c r="AMG83" s="3"/>
      <c r="AMH83" s="3"/>
      <c r="XEX83" s="2"/>
      <c r="XFC83" s="3"/>
    </row>
    <row r="84" spans="16:1022 16378:16383" ht="15" customHeight="1">
      <c r="P84" s="87"/>
      <c r="Q84" s="88"/>
      <c r="R84" s="88"/>
      <c r="S84" s="88"/>
      <c r="T84" s="88"/>
      <c r="U84" s="88"/>
      <c r="V84" s="88"/>
      <c r="AMD84" s="3"/>
      <c r="AME84" s="3"/>
      <c r="AMF84" s="3"/>
      <c r="AMG84" s="3"/>
      <c r="AMH84" s="3"/>
      <c r="XEX84" s="2"/>
      <c r="XFC84" s="3"/>
    </row>
    <row r="85" spans="16:1022 16378:16383" ht="15" customHeight="1">
      <c r="P85" s="87"/>
      <c r="Q85" s="88"/>
      <c r="R85" s="88"/>
      <c r="S85" s="88"/>
      <c r="T85" s="88"/>
      <c r="U85" s="88"/>
      <c r="V85" s="88"/>
      <c r="AMD85" s="3"/>
      <c r="AME85" s="3"/>
      <c r="AMF85" s="3"/>
      <c r="AMG85" s="3"/>
      <c r="AMH85" s="3"/>
      <c r="XEX85" s="2"/>
      <c r="XFC85" s="3"/>
    </row>
    <row r="86" spans="16:1022 16378:16383" ht="15" customHeight="1">
      <c r="P86" s="87"/>
      <c r="Q86" s="88"/>
      <c r="R86" s="88"/>
      <c r="S86" s="88"/>
      <c r="T86" s="88"/>
      <c r="U86" s="88"/>
      <c r="V86" s="88"/>
      <c r="AMD86" s="3"/>
      <c r="AME86" s="3"/>
      <c r="AMF86" s="3"/>
      <c r="AMG86" s="3"/>
      <c r="AMH86" s="3"/>
      <c r="XEX86" s="2"/>
      <c r="XFC86" s="3"/>
    </row>
    <row r="87" spans="16:1022 16378:16383" ht="15" customHeight="1">
      <c r="P87" s="87"/>
      <c r="Q87" s="88"/>
      <c r="R87" s="88"/>
      <c r="S87" s="88"/>
      <c r="T87" s="88"/>
      <c r="U87" s="88"/>
      <c r="V87" s="88"/>
      <c r="AMD87" s="3"/>
      <c r="AME87" s="3"/>
      <c r="AMF87" s="3"/>
      <c r="AMG87" s="3"/>
      <c r="AMH87" s="3"/>
      <c r="XEX87" s="2"/>
      <c r="XFC87" s="3"/>
    </row>
    <row r="88" spans="16:1022 16378:16383" ht="15" customHeight="1">
      <c r="P88" s="87"/>
      <c r="Q88" s="88"/>
      <c r="R88" s="88"/>
      <c r="S88" s="88"/>
      <c r="T88" s="88"/>
      <c r="U88" s="88"/>
      <c r="V88" s="88"/>
    </row>
    <row r="89" spans="16:1022 16378:16383" ht="15" customHeight="1">
      <c r="P89" s="87"/>
      <c r="Q89" s="88"/>
      <c r="R89" s="88"/>
      <c r="S89" s="88"/>
      <c r="T89" s="88"/>
      <c r="U89" s="88"/>
      <c r="V89" s="88"/>
    </row>
    <row r="90" spans="16:1022 16378:16383" ht="15" customHeight="1">
      <c r="P90" s="87"/>
      <c r="Q90" s="88"/>
      <c r="R90" s="88"/>
      <c r="S90" s="88"/>
      <c r="T90" s="88"/>
      <c r="U90" s="88"/>
      <c r="V90" s="88"/>
    </row>
    <row r="91" spans="16:1022 16378:16383" ht="15" customHeight="1">
      <c r="P91" s="87"/>
      <c r="Q91" s="88"/>
      <c r="R91" s="88"/>
      <c r="S91" s="88"/>
      <c r="T91" s="88"/>
      <c r="U91" s="88"/>
      <c r="V91" s="88"/>
      <c r="AMD91" s="3"/>
      <c r="AME91" s="3"/>
      <c r="AMF91" s="3"/>
      <c r="AMG91" s="3"/>
      <c r="AMH91" s="3"/>
      <c r="XEX91" s="2"/>
      <c r="XFC91" s="3"/>
    </row>
    <row r="92" spans="16:1022 16378:16383" ht="15" customHeight="1">
      <c r="P92" s="87"/>
      <c r="Q92" s="88"/>
      <c r="R92" s="88"/>
      <c r="S92" s="88"/>
      <c r="T92" s="88"/>
      <c r="U92" s="88"/>
      <c r="V92" s="88"/>
      <c r="AMD92" s="3"/>
      <c r="AME92" s="3"/>
      <c r="AMF92" s="3"/>
      <c r="AMG92" s="3"/>
      <c r="AMH92" s="3"/>
      <c r="XEX92" s="2"/>
      <c r="XFC92" s="3"/>
    </row>
    <row r="93" spans="16:1022 16378:16383" ht="15" customHeight="1">
      <c r="P93" s="87"/>
      <c r="Q93" s="88"/>
      <c r="R93" s="88"/>
      <c r="S93" s="88"/>
      <c r="T93" s="88"/>
      <c r="U93" s="88"/>
      <c r="V93" s="88"/>
      <c r="AMD93" s="3"/>
      <c r="AME93" s="3"/>
      <c r="AMF93" s="3"/>
      <c r="AMG93" s="3"/>
      <c r="AMH93" s="3"/>
      <c r="XEX93" s="2"/>
      <c r="XFC93" s="3"/>
    </row>
    <row r="94" spans="16:1022 16378:16383" ht="15" customHeight="1">
      <c r="P94" s="87"/>
      <c r="Q94" s="88"/>
      <c r="R94" s="88"/>
      <c r="S94" s="88"/>
      <c r="T94" s="88"/>
      <c r="U94" s="88"/>
      <c r="V94" s="88"/>
      <c r="AMD94" s="3"/>
      <c r="AME94" s="3"/>
      <c r="AMF94" s="3"/>
      <c r="AMG94" s="3"/>
      <c r="AMH94" s="3"/>
      <c r="XEX94" s="2"/>
      <c r="XFC94" s="3"/>
    </row>
    <row r="95" spans="16:1022 16378:16383" ht="15" customHeight="1">
      <c r="P95" s="87"/>
      <c r="Q95" s="88"/>
      <c r="R95" s="88"/>
      <c r="S95" s="88"/>
      <c r="T95" s="88"/>
      <c r="U95" s="88"/>
      <c r="V95" s="88"/>
      <c r="AMD95" s="3"/>
      <c r="AME95" s="3"/>
      <c r="AMF95" s="3"/>
      <c r="AMG95" s="3"/>
      <c r="AMH95" s="3"/>
      <c r="XEX95" s="2"/>
      <c r="XFC95" s="3"/>
    </row>
    <row r="96" spans="16:1022 16378:16383" ht="15" customHeight="1">
      <c r="P96" s="87"/>
      <c r="Q96" s="88"/>
      <c r="R96" s="88"/>
      <c r="S96" s="88"/>
      <c r="T96" s="88"/>
      <c r="U96" s="88"/>
      <c r="V96" s="88"/>
      <c r="AMD96" s="3"/>
      <c r="AME96" s="3"/>
      <c r="AMF96" s="3"/>
      <c r="AMG96" s="3"/>
      <c r="AMH96" s="3"/>
      <c r="XEX96" s="2"/>
      <c r="XFC96" s="3"/>
    </row>
    <row r="97" spans="16:1022 16378:16383" ht="15" customHeight="1">
      <c r="P97" s="87"/>
      <c r="Q97" s="88"/>
      <c r="R97" s="88"/>
      <c r="S97" s="88"/>
      <c r="T97" s="88"/>
      <c r="U97" s="88"/>
      <c r="V97" s="88"/>
      <c r="AMD97" s="3"/>
      <c r="AME97" s="3"/>
      <c r="AMF97" s="3"/>
      <c r="AMG97" s="3"/>
      <c r="AMH97" s="3"/>
      <c r="XEX97" s="2"/>
      <c r="XFC97" s="3"/>
    </row>
    <row r="98" spans="16:1022 16378:16383" ht="15" customHeight="1">
      <c r="P98" s="87"/>
      <c r="Q98" s="88"/>
      <c r="R98" s="88"/>
      <c r="S98" s="88"/>
      <c r="T98" s="88"/>
      <c r="U98" s="88"/>
      <c r="V98" s="88"/>
      <c r="AMD98" s="3"/>
      <c r="AME98" s="3"/>
      <c r="AMF98" s="3"/>
      <c r="AMG98" s="3"/>
      <c r="AMH98" s="3"/>
      <c r="XEX98" s="2"/>
      <c r="XFC98" s="3"/>
    </row>
    <row r="99" spans="16:1022 16378:16383" ht="15" customHeight="1">
      <c r="P99" s="87"/>
      <c r="Q99" s="88"/>
      <c r="R99" s="88"/>
      <c r="S99" s="88"/>
      <c r="T99" s="88"/>
      <c r="U99" s="88"/>
      <c r="V99" s="88"/>
      <c r="AMD99" s="3"/>
      <c r="AME99" s="3"/>
      <c r="AMF99" s="3"/>
      <c r="AMG99" s="3"/>
      <c r="AMH99" s="3"/>
      <c r="XEX99" s="2"/>
      <c r="XFC99" s="3"/>
    </row>
    <row r="100" spans="16:1022 16378:16383" ht="15" customHeight="1">
      <c r="P100" s="87"/>
      <c r="Q100" s="88"/>
      <c r="R100" s="88"/>
      <c r="S100" s="88"/>
      <c r="T100" s="88"/>
      <c r="U100" s="88"/>
      <c r="V100" s="88"/>
      <c r="AMD100" s="3"/>
      <c r="AME100" s="3"/>
      <c r="AMF100" s="3"/>
      <c r="AMG100" s="3"/>
      <c r="AMH100" s="3"/>
      <c r="XEX100" s="2"/>
      <c r="XFC100" s="3"/>
    </row>
    <row r="101" spans="16:1022 16378:16383" ht="15" customHeight="1">
      <c r="P101" s="87"/>
      <c r="Q101" s="88"/>
      <c r="R101" s="88"/>
      <c r="S101" s="88"/>
      <c r="T101" s="88"/>
      <c r="U101" s="88"/>
      <c r="V101" s="88"/>
    </row>
    <row r="102" spans="16:1022 16378:16383" ht="15" customHeight="1">
      <c r="P102" s="87"/>
      <c r="Q102" s="88"/>
      <c r="R102" s="88"/>
      <c r="S102" s="88"/>
      <c r="T102" s="88"/>
      <c r="U102" s="88"/>
      <c r="V102" s="88"/>
    </row>
    <row r="103" spans="16:1022 16378:16383" ht="15" customHeight="1">
      <c r="P103" s="87"/>
      <c r="Q103" s="88"/>
      <c r="R103" s="88"/>
      <c r="S103" s="88"/>
      <c r="T103" s="88"/>
      <c r="U103" s="88"/>
      <c r="V103" s="88"/>
    </row>
    <row r="104" spans="16:1022 16378:16383" ht="15" customHeight="1">
      <c r="P104" s="87"/>
      <c r="Q104" s="88"/>
      <c r="R104" s="88"/>
      <c r="S104" s="88"/>
      <c r="T104" s="88"/>
      <c r="U104" s="88"/>
      <c r="V104" s="88"/>
    </row>
    <row r="105" spans="16:1022 16378:16383" ht="15" customHeight="1">
      <c r="P105" s="87"/>
      <c r="Q105" s="88"/>
      <c r="R105" s="88"/>
      <c r="S105" s="88"/>
      <c r="T105" s="88"/>
      <c r="U105" s="88"/>
      <c r="V105" s="88"/>
    </row>
    <row r="106" spans="16:1022 16378:16383" ht="15" customHeight="1">
      <c r="P106" s="87"/>
      <c r="Q106" s="88"/>
      <c r="R106" s="88"/>
      <c r="S106" s="88"/>
      <c r="T106" s="88"/>
      <c r="U106" s="88"/>
      <c r="V106" s="88"/>
    </row>
    <row r="107" spans="16:1022 16378:16383" ht="15" customHeight="1">
      <c r="P107" s="87"/>
      <c r="Q107" s="88"/>
      <c r="R107" s="88"/>
      <c r="S107" s="88"/>
      <c r="T107" s="88"/>
      <c r="U107" s="88"/>
      <c r="V107" s="88"/>
    </row>
    <row r="108" spans="16:1022 16378:16383" ht="15" customHeight="1">
      <c r="P108" s="87"/>
      <c r="Q108" s="88"/>
      <c r="R108" s="88"/>
      <c r="S108" s="88"/>
      <c r="T108" s="88"/>
      <c r="U108" s="88"/>
      <c r="V108" s="88"/>
    </row>
    <row r="109" spans="16:1022 16378:16383" ht="15" customHeight="1">
      <c r="P109" s="87"/>
      <c r="Q109" s="88"/>
      <c r="R109" s="88"/>
      <c r="S109" s="88"/>
      <c r="T109" s="88"/>
      <c r="U109" s="88"/>
      <c r="V109" s="88"/>
    </row>
    <row r="110" spans="16:1022 16378:16383" ht="15" customHeight="1">
      <c r="P110" s="87"/>
      <c r="Q110" s="88"/>
      <c r="R110" s="88"/>
      <c r="S110" s="88"/>
      <c r="T110" s="88"/>
      <c r="U110" s="88"/>
      <c r="V110" s="88"/>
    </row>
    <row r="111" spans="16:1022 16378:16383" ht="15" customHeight="1">
      <c r="P111" s="87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7"/>
      <c r="AF111" s="88"/>
      <c r="AG111" s="88"/>
      <c r="AH111" s="86"/>
      <c r="AI111" s="86"/>
      <c r="AJ111" s="86"/>
      <c r="AK111" s="86"/>
    </row>
    <row r="112" spans="16:1022 16378:16383" ht="15" customHeight="1"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</row>
  </sheetData>
  <sheetProtection password="C927" sheet="1" objects="1" scenarios="1" selectLockedCells="1"/>
  <mergeCells count="933">
    <mergeCell ref="AE8:AH8"/>
    <mergeCell ref="AI8:AK8"/>
    <mergeCell ref="AE9:AF9"/>
    <mergeCell ref="AG9:AH9"/>
    <mergeCell ref="AJ9:AK9"/>
    <mergeCell ref="AE10:AF10"/>
    <mergeCell ref="AG10:AH10"/>
    <mergeCell ref="AJ10:AK10"/>
    <mergeCell ref="X11:AA11"/>
    <mergeCell ref="AB11:AD11"/>
    <mergeCell ref="X12:Y12"/>
    <mergeCell ref="Z12:AA12"/>
    <mergeCell ref="AC12:AD12"/>
    <mergeCell ref="E7:G7"/>
    <mergeCell ref="H13:O13"/>
    <mergeCell ref="J11:L11"/>
    <mergeCell ref="X6:Y6"/>
    <mergeCell ref="Z6:AA6"/>
    <mergeCell ref="AC6:AD6"/>
    <mergeCell ref="X7:Y7"/>
    <mergeCell ref="Z7:AA7"/>
    <mergeCell ref="AC7:AD7"/>
    <mergeCell ref="X8:AA8"/>
    <mergeCell ref="AB8:AD8"/>
    <mergeCell ref="X9:Y9"/>
    <mergeCell ref="Z9:AA9"/>
    <mergeCell ref="AC9:AD9"/>
    <mergeCell ref="AE6:AF6"/>
    <mergeCell ref="AG6:AH6"/>
    <mergeCell ref="AJ6:AK6"/>
    <mergeCell ref="AE7:AF7"/>
    <mergeCell ref="AG7:AH7"/>
    <mergeCell ref="AJ7:AK7"/>
    <mergeCell ref="AE1:AS1"/>
    <mergeCell ref="AI2:AK2"/>
    <mergeCell ref="AE3:AF3"/>
    <mergeCell ref="AG3:AH3"/>
    <mergeCell ref="AJ3:AK3"/>
    <mergeCell ref="AE4:AF4"/>
    <mergeCell ref="AG4:AH4"/>
    <mergeCell ref="AJ4:AK4"/>
    <mergeCell ref="AI5:AK5"/>
    <mergeCell ref="AE2:AH2"/>
    <mergeCell ref="AE5:AH5"/>
    <mergeCell ref="AN33:AP33"/>
    <mergeCell ref="Y64:Z64"/>
    <mergeCell ref="AA64:AB64"/>
    <mergeCell ref="AC64:AD64"/>
    <mergeCell ref="AE64:AF64"/>
    <mergeCell ref="AG64:AH64"/>
    <mergeCell ref="AI64:AJ64"/>
    <mergeCell ref="AK64:AL64"/>
    <mergeCell ref="AN64:AO64"/>
    <mergeCell ref="AP64:AQ64"/>
    <mergeCell ref="AN62:AO63"/>
    <mergeCell ref="AP62:AQ63"/>
    <mergeCell ref="AN58:AO58"/>
    <mergeCell ref="AN59:AO59"/>
    <mergeCell ref="AN60:AO60"/>
    <mergeCell ref="X38:AS38"/>
    <mergeCell ref="AI39:AJ39"/>
    <mergeCell ref="AK39:AL39"/>
    <mergeCell ref="AG34:AH34"/>
    <mergeCell ref="AE37:AF37"/>
    <mergeCell ref="X62:X63"/>
    <mergeCell ref="Y62:Z63"/>
    <mergeCell ref="AC40:AD40"/>
    <mergeCell ref="AA41:AB41"/>
    <mergeCell ref="AC41:AD41"/>
    <mergeCell ref="T39:U39"/>
    <mergeCell ref="P40:S40"/>
    <mergeCell ref="T40:U40"/>
    <mergeCell ref="P41:S41"/>
    <mergeCell ref="AM62:AM63"/>
    <mergeCell ref="AK33:AM33"/>
    <mergeCell ref="P9:Q9"/>
    <mergeCell ref="AI34:AJ34"/>
    <mergeCell ref="AE35:AF35"/>
    <mergeCell ref="AG35:AH35"/>
    <mergeCell ref="AI35:AJ35"/>
    <mergeCell ref="AE36:AF36"/>
    <mergeCell ref="AG36:AH36"/>
    <mergeCell ref="AI36:AJ36"/>
    <mergeCell ref="R37:S37"/>
    <mergeCell ref="AG37:AH37"/>
    <mergeCell ref="U37:V37"/>
    <mergeCell ref="X37:Y37"/>
    <mergeCell ref="Z37:AA37"/>
    <mergeCell ref="AC37:AD37"/>
    <mergeCell ref="AE23:AS23"/>
    <mergeCell ref="X13:Y13"/>
    <mergeCell ref="Z13:AA13"/>
    <mergeCell ref="AC13:AD13"/>
    <mergeCell ref="X10:Y10"/>
    <mergeCell ref="Z10:AA10"/>
    <mergeCell ref="AC10:AD10"/>
    <mergeCell ref="AK29:AM29"/>
    <mergeCell ref="AK30:AM30"/>
    <mergeCell ref="R9:S9"/>
    <mergeCell ref="AB32:AD32"/>
    <mergeCell ref="Z33:AA33"/>
    <mergeCell ref="AC33:AD33"/>
    <mergeCell ref="X36:Y36"/>
    <mergeCell ref="Z36:AA36"/>
    <mergeCell ref="AC36:AD36"/>
    <mergeCell ref="X33:Y33"/>
    <mergeCell ref="X34:Y34"/>
    <mergeCell ref="Z34:AA34"/>
    <mergeCell ref="X32:AA32"/>
    <mergeCell ref="AE32:AF32"/>
    <mergeCell ref="AE33:AF33"/>
    <mergeCell ref="AE34:AF34"/>
    <mergeCell ref="U30:V30"/>
    <mergeCell ref="R33:S33"/>
    <mergeCell ref="U34:V34"/>
    <mergeCell ref="R34:S34"/>
    <mergeCell ref="Z21:AA21"/>
    <mergeCell ref="U9:V9"/>
    <mergeCell ref="AB14:AD14"/>
    <mergeCell ref="AC15:AD15"/>
    <mergeCell ref="P1:AD1"/>
    <mergeCell ref="R4:S4"/>
    <mergeCell ref="T2:V2"/>
    <mergeCell ref="U3:V3"/>
    <mergeCell ref="U4:V4"/>
    <mergeCell ref="T5:V5"/>
    <mergeCell ref="U6:V6"/>
    <mergeCell ref="U7:V7"/>
    <mergeCell ref="T8:V8"/>
    <mergeCell ref="R3:S3"/>
    <mergeCell ref="P2:S2"/>
    <mergeCell ref="P4:Q4"/>
    <mergeCell ref="R7:S7"/>
    <mergeCell ref="P3:Q3"/>
    <mergeCell ref="X2:AA2"/>
    <mergeCell ref="AB2:AD2"/>
    <mergeCell ref="X3:Y3"/>
    <mergeCell ref="Z3:AA3"/>
    <mergeCell ref="AC3:AD3"/>
    <mergeCell ref="X4:Y4"/>
    <mergeCell ref="Z4:AA4"/>
    <mergeCell ref="AC4:AD4"/>
    <mergeCell ref="X5:AA5"/>
    <mergeCell ref="AB5:AD5"/>
    <mergeCell ref="AG24:AH24"/>
    <mergeCell ref="AE26:AF26"/>
    <mergeCell ref="AE27:AF27"/>
    <mergeCell ref="AE28:AF28"/>
    <mergeCell ref="AE29:AF29"/>
    <mergeCell ref="AE30:AF30"/>
    <mergeCell ref="AE31:AF31"/>
    <mergeCell ref="P23:S23"/>
    <mergeCell ref="T23:V23"/>
    <mergeCell ref="P24:Q24"/>
    <mergeCell ref="R24:S24"/>
    <mergeCell ref="U24:V24"/>
    <mergeCell ref="X31:Y31"/>
    <mergeCell ref="Z31:AA31"/>
    <mergeCell ref="P25:Q25"/>
    <mergeCell ref="R25:S25"/>
    <mergeCell ref="U25:V25"/>
    <mergeCell ref="U31:V31"/>
    <mergeCell ref="U27:V27"/>
    <mergeCell ref="U28:V28"/>
    <mergeCell ref="T29:V29"/>
    <mergeCell ref="N15:O15"/>
    <mergeCell ref="N16:O16"/>
    <mergeCell ref="R16:S16"/>
    <mergeCell ref="N17:O17"/>
    <mergeCell ref="R15:S15"/>
    <mergeCell ref="X15:Y15"/>
    <mergeCell ref="Z15:AA15"/>
    <mergeCell ref="X16:Y16"/>
    <mergeCell ref="Z16:AA16"/>
    <mergeCell ref="X17:AA17"/>
    <mergeCell ref="X14:AA14"/>
    <mergeCell ref="T17:V17"/>
    <mergeCell ref="U15:V15"/>
    <mergeCell ref="P16:Q16"/>
    <mergeCell ref="U16:V16"/>
    <mergeCell ref="P13:Q13"/>
    <mergeCell ref="R13:S13"/>
    <mergeCell ref="U13:V13"/>
    <mergeCell ref="P14:S14"/>
    <mergeCell ref="T14:V14"/>
    <mergeCell ref="J1:M1"/>
    <mergeCell ref="J4:L4"/>
    <mergeCell ref="J5:L5"/>
    <mergeCell ref="J6:L6"/>
    <mergeCell ref="J7:L7"/>
    <mergeCell ref="J8:L8"/>
    <mergeCell ref="Y66:Z66"/>
    <mergeCell ref="Y43:Z43"/>
    <mergeCell ref="Y44:Z44"/>
    <mergeCell ref="Y45:Z45"/>
    <mergeCell ref="Y46:Z46"/>
    <mergeCell ref="Y47:Z47"/>
    <mergeCell ref="Y48:Z48"/>
    <mergeCell ref="Y49:Z49"/>
    <mergeCell ref="Y52:Z52"/>
    <mergeCell ref="Y53:Z53"/>
    <mergeCell ref="Y50:Z50"/>
    <mergeCell ref="Y51:Z51"/>
    <mergeCell ref="Y57:Z57"/>
    <mergeCell ref="Y59:Z59"/>
    <mergeCell ref="Y60:Z60"/>
    <mergeCell ref="Y65:Z65"/>
    <mergeCell ref="I62:L62"/>
    <mergeCell ref="P59:S59"/>
    <mergeCell ref="Y72:Z72"/>
    <mergeCell ref="Y67:Z68"/>
    <mergeCell ref="Y70:Z71"/>
    <mergeCell ref="X67:X68"/>
    <mergeCell ref="X70:X71"/>
    <mergeCell ref="AG70:AH71"/>
    <mergeCell ref="AI70:AJ71"/>
    <mergeCell ref="Y69:Z69"/>
    <mergeCell ref="AC31:AD31"/>
    <mergeCell ref="AE60:AF60"/>
    <mergeCell ref="Y40:Z40"/>
    <mergeCell ref="Y55:Z55"/>
    <mergeCell ref="Y56:Z56"/>
    <mergeCell ref="Y58:Z58"/>
    <mergeCell ref="Y41:Z41"/>
    <mergeCell ref="Y42:Z42"/>
    <mergeCell ref="AI37:AJ37"/>
    <mergeCell ref="AI51:AJ51"/>
    <mergeCell ref="AI57:AJ57"/>
    <mergeCell ref="AI58:AJ58"/>
    <mergeCell ref="AG45:AH45"/>
    <mergeCell ref="AG43:AH43"/>
    <mergeCell ref="AA62:AB63"/>
    <mergeCell ref="AC42:AD42"/>
    <mergeCell ref="I63:L63"/>
    <mergeCell ref="F50:G50"/>
    <mergeCell ref="F56:G56"/>
    <mergeCell ref="I54:L54"/>
    <mergeCell ref="AA60:AB60"/>
    <mergeCell ref="AC60:AD60"/>
    <mergeCell ref="Y61:Z61"/>
    <mergeCell ref="P53:S53"/>
    <mergeCell ref="T53:U53"/>
    <mergeCell ref="P54:S54"/>
    <mergeCell ref="T54:U54"/>
    <mergeCell ref="P55:S55"/>
    <mergeCell ref="T55:U55"/>
    <mergeCell ref="P56:S56"/>
    <mergeCell ref="T56:U56"/>
    <mergeCell ref="P57:S57"/>
    <mergeCell ref="T57:U57"/>
    <mergeCell ref="P58:S58"/>
    <mergeCell ref="T58:U58"/>
    <mergeCell ref="B43:E43"/>
    <mergeCell ref="A28:D28"/>
    <mergeCell ref="N29:O29"/>
    <mergeCell ref="N30:O30"/>
    <mergeCell ref="N31:O31"/>
    <mergeCell ref="P33:Q33"/>
    <mergeCell ref="P37:Q37"/>
    <mergeCell ref="B41:E41"/>
    <mergeCell ref="B42:E42"/>
    <mergeCell ref="B40:E40"/>
    <mergeCell ref="P34:Q34"/>
    <mergeCell ref="L34:M34"/>
    <mergeCell ref="F40:G40"/>
    <mergeCell ref="F41:G41"/>
    <mergeCell ref="F42:G42"/>
    <mergeCell ref="F43:G43"/>
    <mergeCell ref="P38:U38"/>
    <mergeCell ref="P36:Q36"/>
    <mergeCell ref="R36:S36"/>
    <mergeCell ref="U33:V33"/>
    <mergeCell ref="P39:S39"/>
    <mergeCell ref="M41:N41"/>
    <mergeCell ref="M42:N42"/>
    <mergeCell ref="M43:N43"/>
    <mergeCell ref="M44:N44"/>
    <mergeCell ref="I44:L44"/>
    <mergeCell ref="I45:L45"/>
    <mergeCell ref="I43:L43"/>
    <mergeCell ref="I38:N38"/>
    <mergeCell ref="I39:L39"/>
    <mergeCell ref="M39:N39"/>
    <mergeCell ref="I40:L40"/>
    <mergeCell ref="M40:N40"/>
    <mergeCell ref="E28:F28"/>
    <mergeCell ref="A24:D24"/>
    <mergeCell ref="X28:Y28"/>
    <mergeCell ref="Z28:AA28"/>
    <mergeCell ref="Z24:AA24"/>
    <mergeCell ref="N24:O24"/>
    <mergeCell ref="N25:O25"/>
    <mergeCell ref="N26:O26"/>
    <mergeCell ref="N27:O27"/>
    <mergeCell ref="N28:O28"/>
    <mergeCell ref="Z27:AA27"/>
    <mergeCell ref="H24:K24"/>
    <mergeCell ref="U36:V36"/>
    <mergeCell ref="T32:V32"/>
    <mergeCell ref="X26:AA26"/>
    <mergeCell ref="X29:AA29"/>
    <mergeCell ref="I41:L41"/>
    <mergeCell ref="I42:L42"/>
    <mergeCell ref="F46:G46"/>
    <mergeCell ref="F47:G47"/>
    <mergeCell ref="B71:E71"/>
    <mergeCell ref="F71:G71"/>
    <mergeCell ref="F44:G44"/>
    <mergeCell ref="F45:G45"/>
    <mergeCell ref="B69:E69"/>
    <mergeCell ref="B70:E70"/>
    <mergeCell ref="I68:L68"/>
    <mergeCell ref="I69:L69"/>
    <mergeCell ref="I70:L70"/>
    <mergeCell ref="M48:N48"/>
    <mergeCell ref="M49:N49"/>
    <mergeCell ref="M50:N50"/>
    <mergeCell ref="M53:N53"/>
    <mergeCell ref="M54:N54"/>
    <mergeCell ref="M55:N55"/>
    <mergeCell ref="M56:N56"/>
    <mergeCell ref="U10:V10"/>
    <mergeCell ref="P11:S11"/>
    <mergeCell ref="T11:V11"/>
    <mergeCell ref="P12:Q12"/>
    <mergeCell ref="R12:S12"/>
    <mergeCell ref="U12:V12"/>
    <mergeCell ref="P10:Q10"/>
    <mergeCell ref="P21:Q21"/>
    <mergeCell ref="R21:S21"/>
    <mergeCell ref="U21:V21"/>
    <mergeCell ref="P18:Q18"/>
    <mergeCell ref="R18:S18"/>
    <mergeCell ref="U18:V18"/>
    <mergeCell ref="P19:Q19"/>
    <mergeCell ref="R19:S19"/>
    <mergeCell ref="P15:Q15"/>
    <mergeCell ref="U19:V19"/>
    <mergeCell ref="I58:L58"/>
    <mergeCell ref="M58:N58"/>
    <mergeCell ref="I57:L57"/>
    <mergeCell ref="M57:N57"/>
    <mergeCell ref="B50:E50"/>
    <mergeCell ref="F70:G70"/>
    <mergeCell ref="B48:E48"/>
    <mergeCell ref="B49:E49"/>
    <mergeCell ref="I50:L50"/>
    <mergeCell ref="I53:L53"/>
    <mergeCell ref="I61:L61"/>
    <mergeCell ref="F49:G49"/>
    <mergeCell ref="B65:E65"/>
    <mergeCell ref="F65:G65"/>
    <mergeCell ref="B66:E66"/>
    <mergeCell ref="B61:E61"/>
    <mergeCell ref="B62:E62"/>
    <mergeCell ref="B63:E63"/>
    <mergeCell ref="B64:E64"/>
    <mergeCell ref="F51:G51"/>
    <mergeCell ref="B52:E52"/>
    <mergeCell ref="F52:G52"/>
    <mergeCell ref="B53:E53"/>
    <mergeCell ref="F53:G53"/>
    <mergeCell ref="I72:L72"/>
    <mergeCell ref="I73:L73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I65:L65"/>
    <mergeCell ref="I66:L66"/>
    <mergeCell ref="I67:L67"/>
    <mergeCell ref="I64:L64"/>
    <mergeCell ref="I71:L71"/>
    <mergeCell ref="I59:L59"/>
    <mergeCell ref="I60:L60"/>
    <mergeCell ref="A8:D8"/>
    <mergeCell ref="H16:K16"/>
    <mergeCell ref="H17:K17"/>
    <mergeCell ref="H18:K18"/>
    <mergeCell ref="H19:K19"/>
    <mergeCell ref="H20:K20"/>
    <mergeCell ref="H21:K21"/>
    <mergeCell ref="A12:D12"/>
    <mergeCell ref="E12:F12"/>
    <mergeCell ref="A13:D13"/>
    <mergeCell ref="E13:F13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H14:K14"/>
    <mergeCell ref="E24:F24"/>
    <mergeCell ref="A25:D25"/>
    <mergeCell ref="E25:F25"/>
    <mergeCell ref="A26:D26"/>
    <mergeCell ref="E26:F26"/>
    <mergeCell ref="A27:D27"/>
    <mergeCell ref="E27:F27"/>
    <mergeCell ref="P17:S17"/>
    <mergeCell ref="A19:D19"/>
    <mergeCell ref="A23:D23"/>
    <mergeCell ref="E23:F23"/>
    <mergeCell ref="P20:S20"/>
    <mergeCell ref="N19:O19"/>
    <mergeCell ref="E19:F19"/>
    <mergeCell ref="A20:D20"/>
    <mergeCell ref="E20:F20"/>
    <mergeCell ref="A21:D21"/>
    <mergeCell ref="E21:F21"/>
    <mergeCell ref="A22:D22"/>
    <mergeCell ref="E22:F22"/>
    <mergeCell ref="H22:K22"/>
    <mergeCell ref="N18:O18"/>
    <mergeCell ref="A1:H1"/>
    <mergeCell ref="A2:D2"/>
    <mergeCell ref="A3:D3"/>
    <mergeCell ref="A4:D4"/>
    <mergeCell ref="A5:D5"/>
    <mergeCell ref="A6:D6"/>
    <mergeCell ref="A7:D7"/>
    <mergeCell ref="E2:H2"/>
    <mergeCell ref="E3:H3"/>
    <mergeCell ref="E4:H4"/>
    <mergeCell ref="E5:H5"/>
    <mergeCell ref="E6:H6"/>
    <mergeCell ref="J2:L2"/>
    <mergeCell ref="J3:L3"/>
    <mergeCell ref="R10:S10"/>
    <mergeCell ref="N23:O23"/>
    <mergeCell ref="A10:F10"/>
    <mergeCell ref="N20:O20"/>
    <mergeCell ref="N21:O21"/>
    <mergeCell ref="N22:O22"/>
    <mergeCell ref="P5:S5"/>
    <mergeCell ref="P8:S8"/>
    <mergeCell ref="P6:Q6"/>
    <mergeCell ref="R6:S6"/>
    <mergeCell ref="P7:Q7"/>
    <mergeCell ref="J10:L10"/>
    <mergeCell ref="H23:K23"/>
    <mergeCell ref="A11:D11"/>
    <mergeCell ref="E11:F11"/>
    <mergeCell ref="P22:Q22"/>
    <mergeCell ref="R22:S22"/>
    <mergeCell ref="N14:O14"/>
    <mergeCell ref="A14:D14"/>
    <mergeCell ref="E8:H8"/>
    <mergeCell ref="J9:L9"/>
    <mergeCell ref="AN61:AO61"/>
    <mergeCell ref="AA47:AB47"/>
    <mergeCell ref="AC47:AD47"/>
    <mergeCell ref="AA48:AB48"/>
    <mergeCell ref="AC48:AD48"/>
    <mergeCell ref="AA50:AB50"/>
    <mergeCell ref="AC50:AD50"/>
    <mergeCell ref="AA49:AB49"/>
    <mergeCell ref="AC49:AD49"/>
    <mergeCell ref="AN55:AO55"/>
    <mergeCell ref="AN56:AO56"/>
    <mergeCell ref="AN57:AO57"/>
    <mergeCell ref="AK59:AL59"/>
    <mergeCell ref="AN50:AO50"/>
    <mergeCell ref="AN51:AO51"/>
    <mergeCell ref="AN52:AO52"/>
    <mergeCell ref="AN53:AO53"/>
    <mergeCell ref="AN54:AO54"/>
    <mergeCell ref="AG50:AH50"/>
    <mergeCell ref="AI50:AJ50"/>
    <mergeCell ref="AK50:AL50"/>
    <mergeCell ref="AI52:AJ52"/>
    <mergeCell ref="AK52:AL52"/>
    <mergeCell ref="AG51:AH51"/>
    <mergeCell ref="X30:Y30"/>
    <mergeCell ref="Z30:AA30"/>
    <mergeCell ref="X27:Y27"/>
    <mergeCell ref="AA59:AB59"/>
    <mergeCell ref="AC59:AD59"/>
    <mergeCell ref="AE59:AF59"/>
    <mergeCell ref="X21:Y21"/>
    <mergeCell ref="AC18:AD18"/>
    <mergeCell ref="AC21:AD21"/>
    <mergeCell ref="AB29:AD29"/>
    <mergeCell ref="AC30:AD30"/>
    <mergeCell ref="Y39:Z39"/>
    <mergeCell ref="AE43:AF43"/>
    <mergeCell ref="AA42:AB42"/>
    <mergeCell ref="AA51:AB51"/>
    <mergeCell ref="AC51:AD51"/>
    <mergeCell ref="Y54:Z54"/>
    <mergeCell ref="AB23:AD23"/>
    <mergeCell ref="AB26:AD26"/>
    <mergeCell ref="AC28:AD28"/>
    <mergeCell ref="AC24:AD24"/>
    <mergeCell ref="AC27:AD27"/>
    <mergeCell ref="AE24:AF24"/>
    <mergeCell ref="AA40:AB40"/>
    <mergeCell ref="AN32:AP32"/>
    <mergeCell ref="AK32:AM32"/>
    <mergeCell ref="AN45:AO45"/>
    <mergeCell ref="AA43:AB43"/>
    <mergeCell ref="AC43:AD43"/>
    <mergeCell ref="AE44:AF44"/>
    <mergeCell ref="AE45:AF45"/>
    <mergeCell ref="AN39:AO39"/>
    <mergeCell ref="AN40:AO40"/>
    <mergeCell ref="AA39:AB39"/>
    <mergeCell ref="AE39:AF39"/>
    <mergeCell ref="AG39:AH39"/>
    <mergeCell ref="AC39:AD39"/>
    <mergeCell ref="AE42:AF42"/>
    <mergeCell ref="AG42:AH42"/>
    <mergeCell ref="AK42:AL42"/>
    <mergeCell ref="AI42:AJ42"/>
    <mergeCell ref="AI44:AJ44"/>
    <mergeCell ref="AK44:AL44"/>
    <mergeCell ref="AG44:AH44"/>
    <mergeCell ref="AN44:AO44"/>
    <mergeCell ref="AN43:AO43"/>
    <mergeCell ref="AI43:AJ43"/>
    <mergeCell ref="AK43:AL43"/>
    <mergeCell ref="T41:U41"/>
    <mergeCell ref="P42:S42"/>
    <mergeCell ref="T42:U42"/>
    <mergeCell ref="AN73:AO73"/>
    <mergeCell ref="AN65:AO65"/>
    <mergeCell ref="AN66:AO66"/>
    <mergeCell ref="AN72:AO72"/>
    <mergeCell ref="AN70:AO71"/>
    <mergeCell ref="AM67:AM68"/>
    <mergeCell ref="AN67:AO68"/>
    <mergeCell ref="AA70:AB71"/>
    <mergeCell ref="AC70:AD71"/>
    <mergeCell ref="AE70:AF71"/>
    <mergeCell ref="AK70:AL71"/>
    <mergeCell ref="AE65:AF65"/>
    <mergeCell ref="AG65:AH65"/>
    <mergeCell ref="AI65:AJ65"/>
    <mergeCell ref="AE66:AF66"/>
    <mergeCell ref="AN69:AO69"/>
    <mergeCell ref="AK65:AL65"/>
    <mergeCell ref="AI45:AJ45"/>
    <mergeCell ref="AK45:AL45"/>
    <mergeCell ref="AG46:AH46"/>
    <mergeCell ref="AI46:AJ46"/>
    <mergeCell ref="AK46:AL46"/>
    <mergeCell ref="AG47:AH47"/>
    <mergeCell ref="AI47:AJ47"/>
    <mergeCell ref="AK47:AL47"/>
    <mergeCell ref="AE46:AF46"/>
    <mergeCell ref="AN46:AO46"/>
    <mergeCell ref="AN47:AO47"/>
    <mergeCell ref="AN48:AO48"/>
    <mergeCell ref="AN49:AO49"/>
    <mergeCell ref="AK49:AL49"/>
    <mergeCell ref="AI48:AJ48"/>
    <mergeCell ref="AE47:AF47"/>
    <mergeCell ref="AK51:AL51"/>
    <mergeCell ref="AK48:AL48"/>
    <mergeCell ref="AI49:AJ49"/>
    <mergeCell ref="AG49:AH49"/>
    <mergeCell ref="AE49:AF49"/>
    <mergeCell ref="AE51:AF51"/>
    <mergeCell ref="AK53:AL53"/>
    <mergeCell ref="AA54:AB54"/>
    <mergeCell ref="AC54:AD54"/>
    <mergeCell ref="AG54:AH54"/>
    <mergeCell ref="AI54:AJ54"/>
    <mergeCell ref="AK54:AL54"/>
    <mergeCell ref="AE53:AF53"/>
    <mergeCell ref="AE54:AF54"/>
    <mergeCell ref="AE50:AF50"/>
    <mergeCell ref="AE48:AF48"/>
    <mergeCell ref="AG48:AH48"/>
    <mergeCell ref="AK57:AL57"/>
    <mergeCell ref="AA55:AB55"/>
    <mergeCell ref="AC55:AD55"/>
    <mergeCell ref="AG55:AH55"/>
    <mergeCell ref="AA57:AB57"/>
    <mergeCell ref="AC57:AD57"/>
    <mergeCell ref="AE55:AF55"/>
    <mergeCell ref="AA52:AB52"/>
    <mergeCell ref="AC52:AD52"/>
    <mergeCell ref="AE52:AF52"/>
    <mergeCell ref="AG52:AH52"/>
    <mergeCell ref="AI55:AJ55"/>
    <mergeCell ref="AK55:AL55"/>
    <mergeCell ref="AA56:AB56"/>
    <mergeCell ref="AC56:AD56"/>
    <mergeCell ref="AG56:AH56"/>
    <mergeCell ref="AI56:AJ56"/>
    <mergeCell ref="AK56:AL56"/>
    <mergeCell ref="AE56:AF56"/>
    <mergeCell ref="AA53:AB53"/>
    <mergeCell ref="AC53:AD53"/>
    <mergeCell ref="AG53:AH53"/>
    <mergeCell ref="AI53:AJ53"/>
    <mergeCell ref="AG57:AH57"/>
    <mergeCell ref="AK58:AL58"/>
    <mergeCell ref="AE57:AF57"/>
    <mergeCell ref="AG66:AH66"/>
    <mergeCell ref="AI66:AJ66"/>
    <mergeCell ref="AK66:AL66"/>
    <mergeCell ref="AA61:AB61"/>
    <mergeCell ref="AC61:AD61"/>
    <mergeCell ref="AE61:AF61"/>
    <mergeCell ref="AG61:AH61"/>
    <mergeCell ref="AI61:AJ61"/>
    <mergeCell ref="AK61:AL61"/>
    <mergeCell ref="AA65:AB65"/>
    <mergeCell ref="AC65:AD65"/>
    <mergeCell ref="AG59:AH59"/>
    <mergeCell ref="AI59:AJ59"/>
    <mergeCell ref="AG60:AH60"/>
    <mergeCell ref="AI60:AJ60"/>
    <mergeCell ref="AK60:AL60"/>
    <mergeCell ref="AC62:AD63"/>
    <mergeCell ref="AE62:AF63"/>
    <mergeCell ref="AG62:AH63"/>
    <mergeCell ref="AI62:AJ63"/>
    <mergeCell ref="AK62:AL63"/>
    <mergeCell ref="AG58:AH58"/>
    <mergeCell ref="AP47:AQ47"/>
    <mergeCell ref="AR45:AS45"/>
    <mergeCell ref="AR46:AS46"/>
    <mergeCell ref="AR47:AS47"/>
    <mergeCell ref="AP39:AQ39"/>
    <mergeCell ref="AP40:AQ40"/>
    <mergeCell ref="AP41:AQ41"/>
    <mergeCell ref="AP42:AQ42"/>
    <mergeCell ref="AP43:AQ43"/>
    <mergeCell ref="AR39:AS39"/>
    <mergeCell ref="AR40:AS40"/>
    <mergeCell ref="AR41:AS41"/>
    <mergeCell ref="AR42:AS42"/>
    <mergeCell ref="AR43:AS43"/>
    <mergeCell ref="AP44:AQ44"/>
    <mergeCell ref="AR44:AS44"/>
    <mergeCell ref="AP45:AQ45"/>
    <mergeCell ref="AP46:AQ46"/>
    <mergeCell ref="AP48:AQ48"/>
    <mergeCell ref="AR48:AS48"/>
    <mergeCell ref="AP49:AQ49"/>
    <mergeCell ref="AR49:AS49"/>
    <mergeCell ref="AP50:AQ50"/>
    <mergeCell ref="AR50:AS50"/>
    <mergeCell ref="AP51:AQ51"/>
    <mergeCell ref="AR51:AS51"/>
    <mergeCell ref="AP52:AQ52"/>
    <mergeCell ref="AR52:AS52"/>
    <mergeCell ref="AP53:AQ53"/>
    <mergeCell ref="AR53:AS53"/>
    <mergeCell ref="AP54:AQ54"/>
    <mergeCell ref="AR54:AS54"/>
    <mergeCell ref="AP55:AQ55"/>
    <mergeCell ref="AP56:AQ56"/>
    <mergeCell ref="AP57:AQ57"/>
    <mergeCell ref="AR55:AS55"/>
    <mergeCell ref="AR56:AS56"/>
    <mergeCell ref="AR57:AS57"/>
    <mergeCell ref="AP61:AQ61"/>
    <mergeCell ref="AR61:AS61"/>
    <mergeCell ref="AP65:AQ65"/>
    <mergeCell ref="AR65:AS65"/>
    <mergeCell ref="AP66:AQ66"/>
    <mergeCell ref="AR66:AS66"/>
    <mergeCell ref="AP58:AQ58"/>
    <mergeCell ref="AR58:AS58"/>
    <mergeCell ref="AP59:AQ59"/>
    <mergeCell ref="AR59:AS59"/>
    <mergeCell ref="AP60:AQ60"/>
    <mergeCell ref="AR60:AS60"/>
    <mergeCell ref="AR64:AS64"/>
    <mergeCell ref="AR62:AS63"/>
    <mergeCell ref="AR73:AS73"/>
    <mergeCell ref="AR72:AS72"/>
    <mergeCell ref="Y73:Z73"/>
    <mergeCell ref="AA73:AB73"/>
    <mergeCell ref="AC73:AD73"/>
    <mergeCell ref="AE73:AF73"/>
    <mergeCell ref="AP69:AQ69"/>
    <mergeCell ref="AR69:AS69"/>
    <mergeCell ref="AP72:AQ72"/>
    <mergeCell ref="AP73:AQ73"/>
    <mergeCell ref="AA72:AB72"/>
    <mergeCell ref="AC72:AD72"/>
    <mergeCell ref="AE72:AF72"/>
    <mergeCell ref="AG72:AH72"/>
    <mergeCell ref="AI72:AJ72"/>
    <mergeCell ref="AK72:AL72"/>
    <mergeCell ref="AG73:AH73"/>
    <mergeCell ref="AI73:AJ73"/>
    <mergeCell ref="AK73:AL73"/>
    <mergeCell ref="AA69:AB69"/>
    <mergeCell ref="AC69:AD69"/>
    <mergeCell ref="AE69:AF69"/>
    <mergeCell ref="AG69:AH69"/>
    <mergeCell ref="AI69:AJ69"/>
    <mergeCell ref="AP67:AQ68"/>
    <mergeCell ref="AR67:AS68"/>
    <mergeCell ref="AP70:AQ71"/>
    <mergeCell ref="AR70:AS71"/>
    <mergeCell ref="AA67:AB68"/>
    <mergeCell ref="AC67:AD68"/>
    <mergeCell ref="AE67:AF68"/>
    <mergeCell ref="AG67:AH68"/>
    <mergeCell ref="AI67:AJ68"/>
    <mergeCell ref="AK67:AL68"/>
    <mergeCell ref="AK69:AL69"/>
    <mergeCell ref="AM70:AM71"/>
    <mergeCell ref="B73:E73"/>
    <mergeCell ref="F73:G73"/>
    <mergeCell ref="AC34:AD34"/>
    <mergeCell ref="P35:S35"/>
    <mergeCell ref="T35:V35"/>
    <mergeCell ref="X35:AA35"/>
    <mergeCell ref="AB35:AD35"/>
    <mergeCell ref="F57:G57"/>
    <mergeCell ref="B58:E58"/>
    <mergeCell ref="F58:G58"/>
    <mergeCell ref="B59:E59"/>
    <mergeCell ref="F59:G59"/>
    <mergeCell ref="F66:G66"/>
    <mergeCell ref="B67:E67"/>
    <mergeCell ref="F67:G67"/>
    <mergeCell ref="B68:E68"/>
    <mergeCell ref="F68:G68"/>
    <mergeCell ref="B60:E60"/>
    <mergeCell ref="F60:G60"/>
    <mergeCell ref="AA58:AB58"/>
    <mergeCell ref="AC58:AD58"/>
    <mergeCell ref="AA44:AB44"/>
    <mergeCell ref="AC44:AD44"/>
    <mergeCell ref="AA45:AB45"/>
    <mergeCell ref="B72:E72"/>
    <mergeCell ref="F72:G72"/>
    <mergeCell ref="AE58:AF58"/>
    <mergeCell ref="AC45:AD45"/>
    <mergeCell ref="AA46:AB46"/>
    <mergeCell ref="AC46:AD46"/>
    <mergeCell ref="I55:L55"/>
    <mergeCell ref="I51:L51"/>
    <mergeCell ref="I52:L52"/>
    <mergeCell ref="M51:N51"/>
    <mergeCell ref="M52:N52"/>
    <mergeCell ref="B55:E55"/>
    <mergeCell ref="M45:N45"/>
    <mergeCell ref="M46:N46"/>
    <mergeCell ref="F69:G69"/>
    <mergeCell ref="F61:G61"/>
    <mergeCell ref="F62:G62"/>
    <mergeCell ref="F63:G63"/>
    <mergeCell ref="F64:G64"/>
    <mergeCell ref="AA66:AB66"/>
    <mergeCell ref="AC66:AD66"/>
    <mergeCell ref="T46:U46"/>
    <mergeCell ref="P47:S47"/>
    <mergeCell ref="T47:U47"/>
    <mergeCell ref="AC16:AD16"/>
    <mergeCell ref="P26:S26"/>
    <mergeCell ref="T26:V26"/>
    <mergeCell ref="Z18:AA18"/>
    <mergeCell ref="T20:V20"/>
    <mergeCell ref="X18:Y18"/>
    <mergeCell ref="AC25:AD25"/>
    <mergeCell ref="AC19:AD19"/>
    <mergeCell ref="AC22:AD22"/>
    <mergeCell ref="AB17:AD17"/>
    <mergeCell ref="AB20:AD20"/>
    <mergeCell ref="X19:Y19"/>
    <mergeCell ref="X22:Y22"/>
    <mergeCell ref="X25:Y25"/>
    <mergeCell ref="Z19:AA19"/>
    <mergeCell ref="Z22:AA22"/>
    <mergeCell ref="Z25:AA25"/>
    <mergeCell ref="X24:Y24"/>
    <mergeCell ref="X20:AA20"/>
    <mergeCell ref="X23:AA23"/>
    <mergeCell ref="U22:V22"/>
    <mergeCell ref="B54:E54"/>
    <mergeCell ref="F54:G54"/>
    <mergeCell ref="B57:E57"/>
    <mergeCell ref="B51:E51"/>
    <mergeCell ref="I56:L56"/>
    <mergeCell ref="F55:G55"/>
    <mergeCell ref="B56:E56"/>
    <mergeCell ref="P44:S44"/>
    <mergeCell ref="T44:U44"/>
    <mergeCell ref="P45:S45"/>
    <mergeCell ref="T45:U45"/>
    <mergeCell ref="P46:S46"/>
    <mergeCell ref="I46:L46"/>
    <mergeCell ref="I47:L47"/>
    <mergeCell ref="M47:N47"/>
    <mergeCell ref="I49:L49"/>
    <mergeCell ref="B47:E47"/>
    <mergeCell ref="B46:E46"/>
    <mergeCell ref="B44:E44"/>
    <mergeCell ref="F48:G48"/>
    <mergeCell ref="I48:L48"/>
    <mergeCell ref="B45:E45"/>
    <mergeCell ref="AN41:AO41"/>
    <mergeCell ref="AN42:AO42"/>
    <mergeCell ref="AE40:AF40"/>
    <mergeCell ref="AG40:AH40"/>
    <mergeCell ref="AI40:AJ40"/>
    <mergeCell ref="AK40:AL40"/>
    <mergeCell ref="AE41:AF41"/>
    <mergeCell ref="AG41:AH41"/>
    <mergeCell ref="AI41:AJ41"/>
    <mergeCell ref="AK41:AL41"/>
    <mergeCell ref="P32:S32"/>
    <mergeCell ref="P31:Q31"/>
    <mergeCell ref="R31:S31"/>
    <mergeCell ref="P27:Q27"/>
    <mergeCell ref="R27:S27"/>
    <mergeCell ref="H33:K33"/>
    <mergeCell ref="H25:K25"/>
    <mergeCell ref="H26:K26"/>
    <mergeCell ref="H27:K27"/>
    <mergeCell ref="H28:K28"/>
    <mergeCell ref="H29:K29"/>
    <mergeCell ref="H30:K30"/>
    <mergeCell ref="H31:K31"/>
    <mergeCell ref="H32:K32"/>
    <mergeCell ref="P28:Q28"/>
    <mergeCell ref="R28:S28"/>
    <mergeCell ref="P29:S29"/>
    <mergeCell ref="P30:Q30"/>
    <mergeCell ref="R30:S30"/>
    <mergeCell ref="H35:K35"/>
    <mergeCell ref="H36:K36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H15:K15"/>
    <mergeCell ref="N36:O36"/>
    <mergeCell ref="A29:D29"/>
    <mergeCell ref="E29:F29"/>
    <mergeCell ref="A30:D30"/>
    <mergeCell ref="E30:F30"/>
    <mergeCell ref="A31:D31"/>
    <mergeCell ref="E31:F31"/>
    <mergeCell ref="A32:D32"/>
    <mergeCell ref="E32:F32"/>
    <mergeCell ref="A33:D33"/>
    <mergeCell ref="E33:F33"/>
    <mergeCell ref="A34:D34"/>
    <mergeCell ref="E34:F34"/>
    <mergeCell ref="A35:D35"/>
    <mergeCell ref="E35:F35"/>
    <mergeCell ref="A36:D36"/>
    <mergeCell ref="E36:F36"/>
    <mergeCell ref="L35:M35"/>
    <mergeCell ref="L36:M36"/>
    <mergeCell ref="N32:O32"/>
    <mergeCell ref="N33:O33"/>
    <mergeCell ref="N34:O34"/>
    <mergeCell ref="N35:O35"/>
    <mergeCell ref="H34:K34"/>
    <mergeCell ref="P43:S43"/>
    <mergeCell ref="T43:U43"/>
    <mergeCell ref="T62:U62"/>
    <mergeCell ref="P63:S63"/>
    <mergeCell ref="T63:U63"/>
    <mergeCell ref="P64:S64"/>
    <mergeCell ref="T64:U64"/>
    <mergeCell ref="P48:S48"/>
    <mergeCell ref="T48:U48"/>
    <mergeCell ref="P49:S49"/>
    <mergeCell ref="T49:U49"/>
    <mergeCell ref="P50:S50"/>
    <mergeCell ref="T50:U50"/>
    <mergeCell ref="P51:S51"/>
    <mergeCell ref="T51:U51"/>
    <mergeCell ref="P52:S52"/>
    <mergeCell ref="T52:U52"/>
    <mergeCell ref="P60:S60"/>
    <mergeCell ref="T60:U60"/>
    <mergeCell ref="P61:S61"/>
    <mergeCell ref="T61:U61"/>
    <mergeCell ref="T59:U59"/>
    <mergeCell ref="P62:S62"/>
    <mergeCell ref="P65:S65"/>
    <mergeCell ref="T65:U65"/>
    <mergeCell ref="P66:S66"/>
    <mergeCell ref="T66:U66"/>
    <mergeCell ref="P67:S67"/>
    <mergeCell ref="T67:U67"/>
    <mergeCell ref="P73:S73"/>
    <mergeCell ref="T73:U73"/>
    <mergeCell ref="P68:S68"/>
    <mergeCell ref="T68:U68"/>
    <mergeCell ref="P69:S69"/>
    <mergeCell ref="T69:U69"/>
    <mergeCell ref="P70:S70"/>
    <mergeCell ref="T70:U70"/>
    <mergeCell ref="P71:S71"/>
    <mergeCell ref="T71:U71"/>
    <mergeCell ref="P72:S72"/>
    <mergeCell ref="T72:U72"/>
  </mergeCells>
  <conditionalFormatting sqref="AG26:AJ33 AE26:AE37">
    <cfRule type="cellIs" priority="6" operator="equal">
      <formula>0</formula>
    </cfRule>
  </conditionalFormatting>
  <conditionalFormatting sqref="AG34:AG37 AI34:AI37">
    <cfRule type="cellIs" priority="4" operator="equal">
      <formula>0</formula>
    </cfRule>
  </conditionalFormatting>
  <conditionalFormatting sqref="AE26:AJ27 AE28:AF37 AG28:AJ33">
    <cfRule type="cellIs" dxfId="3" priority="5" operator="equal">
      <formula>0</formula>
    </cfRule>
  </conditionalFormatting>
  <conditionalFormatting sqref="AG34:AJ37">
    <cfRule type="cellIs" dxfId="2" priority="3" operator="equal">
      <formula>0</formula>
    </cfRule>
  </conditionalFormatting>
  <conditionalFormatting sqref="AG37:AJ37">
    <cfRule type="cellIs" dxfId="1" priority="1" operator="equal">
      <formula>"Yes"</formula>
    </cfRule>
    <cfRule type="cellIs" dxfId="0" priority="2" operator="equal">
      <formula>"Yes"</formula>
    </cfRule>
  </conditionalFormatting>
  <dataValidations disablePrompts="1" xWindow="493" yWindow="361" count="3">
    <dataValidation type="list" allowBlank="1" showInputMessage="1" showErrorMessage="1" sqref="E5:H5 AW2">
      <formula1>Ranks</formula1>
    </dataValidation>
    <dataValidation type="list" allowBlank="1" showInputMessage="1" showErrorMessage="1" sqref="AI24">
      <formula1>"RMN, RMMC"</formula1>
    </dataValidation>
    <dataValidation type="list" allowBlank="1" showInputMessage="1" showErrorMessage="1" promptTitle="Type" prompt="Normal TIG_x000a_Brevet" sqref="H7">
      <formula1>"TIG, Brevet"</formula1>
    </dataValidation>
  </dataValidations>
  <pageMargins left="0.25" right="0.25" top="0.5" bottom="0.5" header="0.3" footer="0.3"/>
  <pageSetup fitToWidth="0" fitToHeight="0" orientation="landscape" useFirstPageNumber="1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499984740745262"/>
  </sheetPr>
  <dimension ref="A1:AMJ259"/>
  <sheetViews>
    <sheetView view="pageBreakPreview" zoomScaleNormal="100" zoomScaleSheetLayoutView="100" workbookViewId="0">
      <selection activeCell="B3" sqref="B3"/>
    </sheetView>
  </sheetViews>
  <sheetFormatPr defaultColWidth="9" defaultRowHeight="15" customHeight="1"/>
  <cols>
    <col min="1" max="1" width="14.625" style="2" customWidth="1"/>
    <col min="2" max="7" width="14.625" style="1" customWidth="1"/>
    <col min="8" max="8" width="7.375" style="1" customWidth="1"/>
    <col min="9" max="9" width="7.375" style="2" customWidth="1"/>
    <col min="10" max="10" width="5.625" style="2" customWidth="1"/>
    <col min="11" max="16" width="3.75" style="2" hidden="1" customWidth="1"/>
    <col min="17" max="17" width="5.25" style="34" hidden="1" customWidth="1"/>
    <col min="18" max="20" width="3.75" style="2" hidden="1" customWidth="1"/>
    <col min="21" max="21" width="6.875" style="1" hidden="1" customWidth="1"/>
    <col min="22" max="24" width="8" style="2" hidden="1" customWidth="1"/>
    <col min="25" max="28" width="9.25" style="2" hidden="1" customWidth="1"/>
    <col min="29" max="29" width="8" style="2" hidden="1" customWidth="1"/>
    <col min="30" max="291" width="5.625" style="2" customWidth="1"/>
    <col min="292" max="1024" width="7.375" style="2" customWidth="1"/>
    <col min="1025" max="16384" width="9" style="3"/>
  </cols>
  <sheetData>
    <row r="1" spans="1:28" ht="15" customHeight="1">
      <c r="A1" s="390" t="s">
        <v>525</v>
      </c>
      <c r="B1" s="390"/>
      <c r="R1" s="125"/>
      <c r="S1" s="125"/>
    </row>
    <row r="2" spans="1:28" ht="15" customHeight="1" thickBot="1">
      <c r="A2" s="4" t="s">
        <v>42</v>
      </c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6"/>
      <c r="R2" s="125"/>
      <c r="S2" s="125"/>
    </row>
    <row r="3" spans="1:28" ht="15" customHeight="1" thickBot="1">
      <c r="A3" s="4" t="s">
        <v>28</v>
      </c>
      <c r="B3" s="105"/>
      <c r="C3" s="105"/>
      <c r="D3" s="105"/>
      <c r="E3" s="105"/>
      <c r="F3" s="105"/>
      <c r="G3" s="105"/>
      <c r="H3" s="7"/>
      <c r="R3" s="125"/>
      <c r="S3" s="125"/>
      <c r="U3" s="35" t="s">
        <v>601</v>
      </c>
      <c r="W3" s="396" t="s">
        <v>838</v>
      </c>
      <c r="X3" s="397"/>
      <c r="Y3" s="396" t="s">
        <v>845</v>
      </c>
      <c r="Z3" s="397"/>
      <c r="AA3" s="398" t="s">
        <v>846</v>
      </c>
      <c r="AB3" s="399"/>
    </row>
    <row r="4" spans="1:28" ht="15" customHeight="1" thickBot="1">
      <c r="A4" s="8" t="s">
        <v>29</v>
      </c>
      <c r="B4" s="106"/>
      <c r="C4" s="106"/>
      <c r="D4" s="106"/>
      <c r="E4" s="106"/>
      <c r="F4" s="106"/>
      <c r="G4" s="106"/>
      <c r="H4" s="9"/>
      <c r="K4" s="36">
        <f t="shared" ref="K4:P4" si="0">IF(B4&gt;0%, 1, 0)</f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R4" s="125">
        <f>SUM(B4:G4)</f>
        <v>0</v>
      </c>
      <c r="S4" s="125">
        <f>SUM(K4:P4)</f>
        <v>0</v>
      </c>
      <c r="U4" s="37">
        <f>IF(S4&gt;0,(R4+R5)/S4, 0)</f>
        <v>0</v>
      </c>
      <c r="W4" s="400"/>
      <c r="X4" s="401"/>
      <c r="Y4" s="396" t="s">
        <v>845</v>
      </c>
      <c r="Z4" s="397"/>
      <c r="AA4" s="398" t="s">
        <v>846</v>
      </c>
      <c r="AB4" s="399"/>
    </row>
    <row r="5" spans="1:28" ht="15" customHeight="1">
      <c r="A5" s="4" t="s">
        <v>30</v>
      </c>
      <c r="B5" s="127" t="str">
        <f t="shared" ref="B5:G5" si="1">IF(OR(B4="Beta",B4="BETA",B4="CREATE",B4="Create"),B4,IF(B4=1,"High Honors",IF(B4&gt;=0.9,"Honors",IF(B4&gt;=0.7,"Pass",""))))</f>
        <v/>
      </c>
      <c r="C5" s="127" t="str">
        <f t="shared" si="1"/>
        <v/>
      </c>
      <c r="D5" s="127" t="str">
        <f t="shared" si="1"/>
        <v/>
      </c>
      <c r="E5" s="127" t="str">
        <f t="shared" si="1"/>
        <v/>
      </c>
      <c r="F5" s="127" t="str">
        <f t="shared" si="1"/>
        <v/>
      </c>
      <c r="G5" s="127" t="str">
        <f t="shared" si="1"/>
        <v/>
      </c>
      <c r="H5" s="10"/>
      <c r="K5" s="36"/>
      <c r="L5" s="36"/>
      <c r="M5" s="36"/>
      <c r="N5" s="36"/>
      <c r="O5" s="36"/>
      <c r="P5" s="36"/>
      <c r="R5" s="125">
        <f>COUNTIF(B4:G4,"BETA")+COUNTIF(B4:G4,"CREATE")</f>
        <v>0</v>
      </c>
      <c r="S5" s="125"/>
      <c r="W5" s="356" t="s">
        <v>847</v>
      </c>
      <c r="X5" s="357"/>
      <c r="Y5" s="144" t="s">
        <v>848</v>
      </c>
      <c r="Z5" s="145" t="str">
        <f>IF(OR(C153&lt;&gt;"",C159&lt;&gt;""),"Yes","")</f>
        <v/>
      </c>
      <c r="AA5" s="146" t="s">
        <v>849</v>
      </c>
      <c r="AB5" s="145" t="str">
        <f>IF(OR(E153&lt;&gt;"",E159&lt;&gt;""),"Yes","")</f>
        <v/>
      </c>
    </row>
    <row r="6" spans="1:28" ht="15" customHeight="1">
      <c r="K6" s="36"/>
      <c r="L6" s="36"/>
      <c r="M6" s="36"/>
      <c r="N6" s="36"/>
      <c r="O6" s="36"/>
      <c r="P6" s="36"/>
      <c r="R6" s="125"/>
      <c r="S6" s="125"/>
      <c r="W6" s="358" t="s">
        <v>850</v>
      </c>
      <c r="X6" s="359"/>
      <c r="Y6" s="144" t="s">
        <v>848</v>
      </c>
      <c r="Z6" s="147" t="str">
        <f>IF(C147&gt;0,"Yes","")</f>
        <v/>
      </c>
      <c r="AA6" s="146" t="s">
        <v>849</v>
      </c>
      <c r="AB6" s="147" t="str">
        <f>IF(E147&gt;0,"Yes","")</f>
        <v/>
      </c>
    </row>
    <row r="7" spans="1:28" ht="15" customHeight="1">
      <c r="A7" s="390" t="s">
        <v>526</v>
      </c>
      <c r="B7" s="390"/>
      <c r="K7" s="36"/>
      <c r="L7" s="36"/>
      <c r="M7" s="36"/>
      <c r="N7" s="36"/>
      <c r="O7" s="36"/>
      <c r="P7" s="36"/>
      <c r="R7" s="125"/>
      <c r="S7" s="125"/>
      <c r="W7" s="358" t="s">
        <v>851</v>
      </c>
      <c r="X7" s="359"/>
      <c r="Y7" s="144" t="s">
        <v>848</v>
      </c>
      <c r="Z7" s="147" t="str">
        <f>IF(OR(C67&gt;0,C73&gt;0,C79&gt;0,C85&gt;0,C91&gt;0,C97&gt;0,C103&gt;0),"Yes","")</f>
        <v/>
      </c>
      <c r="AA7" s="146" t="s">
        <v>849</v>
      </c>
      <c r="AB7" s="147" t="str">
        <f>IF(OR(E67&gt;0,E73&gt;0,E79&gt;0,E85&gt;0,E91&gt;0,E97&gt;0,E103&gt;0),"Yes","")</f>
        <v/>
      </c>
    </row>
    <row r="8" spans="1:28" ht="15" customHeight="1">
      <c r="A8" s="4" t="s">
        <v>42</v>
      </c>
      <c r="B8" s="5" t="s">
        <v>54</v>
      </c>
      <c r="C8" s="5" t="s">
        <v>55</v>
      </c>
      <c r="D8" s="5" t="s">
        <v>56</v>
      </c>
      <c r="K8" s="36"/>
      <c r="L8" s="36"/>
      <c r="M8" s="36"/>
      <c r="N8" s="36"/>
      <c r="O8" s="36"/>
      <c r="P8" s="36"/>
      <c r="R8" s="125"/>
      <c r="S8" s="125"/>
      <c r="W8" s="358" t="s">
        <v>852</v>
      </c>
      <c r="X8" s="359"/>
      <c r="Y8" s="144" t="s">
        <v>848</v>
      </c>
      <c r="Z8" s="147" t="str">
        <f>IF(OR(C110&gt;0,C116&gt;0,C122&gt;0,C128&gt;0,C134&gt;0,C140&gt;0),"Yes","")</f>
        <v/>
      </c>
      <c r="AA8" s="146" t="s">
        <v>849</v>
      </c>
      <c r="AB8" s="147" t="str">
        <f>IF(OR(E110&gt;0,E116&gt;0,E122&gt;0,E128&gt;0,E134&gt;0,E140&gt;0),"Yes","")</f>
        <v/>
      </c>
    </row>
    <row r="9" spans="1:28" ht="15" customHeight="1">
      <c r="A9" s="4" t="s">
        <v>28</v>
      </c>
      <c r="B9" s="105"/>
      <c r="C9" s="105"/>
      <c r="D9" s="105"/>
      <c r="K9" s="36"/>
      <c r="L9" s="36"/>
      <c r="M9" s="36"/>
      <c r="N9" s="36"/>
      <c r="O9" s="36"/>
      <c r="P9" s="36"/>
      <c r="R9" s="125"/>
      <c r="S9" s="125"/>
      <c r="U9" s="35" t="s">
        <v>601</v>
      </c>
      <c r="W9" s="358" t="s">
        <v>853</v>
      </c>
      <c r="X9" s="359"/>
      <c r="Y9" s="144" t="s">
        <v>848</v>
      </c>
      <c r="Z9" s="147" t="str">
        <f>IF(OR(C166&gt;0,C172&gt;0,C178&gt;0),"Yes","")</f>
        <v/>
      </c>
      <c r="AA9" s="146" t="s">
        <v>849</v>
      </c>
      <c r="AB9" s="147" t="str">
        <f>IF(OR(E166&gt;0,E172&gt;0,E178&gt;0),"Yes","")</f>
        <v/>
      </c>
    </row>
    <row r="10" spans="1:28" ht="15" customHeight="1">
      <c r="A10" s="4" t="s">
        <v>29</v>
      </c>
      <c r="B10" s="107"/>
      <c r="C10" s="107"/>
      <c r="D10" s="107"/>
      <c r="K10" s="36">
        <f>IF(B10&gt;0%, 1, 0)</f>
        <v>0</v>
      </c>
      <c r="L10" s="36">
        <f>IF(C10&gt;0%, 1, 0)</f>
        <v>0</v>
      </c>
      <c r="M10" s="36">
        <f>IF(D10&gt;0%, 1, 0)</f>
        <v>0</v>
      </c>
      <c r="N10" s="36"/>
      <c r="O10" s="36"/>
      <c r="P10" s="36"/>
      <c r="R10" s="125">
        <f>SUM(B10:D10)</f>
        <v>0</v>
      </c>
      <c r="S10" s="125">
        <f>SUM(K10:M10)</f>
        <v>0</v>
      </c>
      <c r="U10" s="37">
        <f>IF(S10&gt;0,(R10+R11)/S10, 0)</f>
        <v>0</v>
      </c>
      <c r="W10" s="358" t="s">
        <v>854</v>
      </c>
      <c r="X10" s="359"/>
      <c r="Y10" s="148" t="s">
        <v>855</v>
      </c>
      <c r="Z10" s="147" t="str">
        <f>IF(B202&gt;0,"Yes","")</f>
        <v/>
      </c>
      <c r="AA10" s="406"/>
      <c r="AB10" s="407"/>
    </row>
    <row r="11" spans="1:28" ht="15" customHeight="1">
      <c r="A11" s="4" t="s">
        <v>30</v>
      </c>
      <c r="B11" s="127" t="str">
        <f>IF(OR(B10="Beta",B10="BETA",B10="CREATE",B10="Create"),B10,IF(B10=1,"High Honors",IF(B10&gt;=0.9,"Honors",IF(B10&gt;=0.7,"Pass",""))))</f>
        <v/>
      </c>
      <c r="C11" s="127" t="str">
        <f>IF(OR(C10="Beta",C10="BETA",C10="CREATE",C10="Create"),C10,IF(C10=1,"High Honors",IF(C10&gt;=0.9,"Honors",IF(C10&gt;=0.7,"Pass",""))))</f>
        <v/>
      </c>
      <c r="D11" s="127" t="str">
        <f>IF(OR(D10="Beta",D10="BETA",D10="CREATE",D10="Create"),D10,IF(D10=1,"High Honors",IF(D10&gt;=0.9,"Honors",IF(D10&gt;=0.7,"Pass",""))))</f>
        <v/>
      </c>
      <c r="K11" s="36"/>
      <c r="L11" s="36"/>
      <c r="M11" s="36"/>
      <c r="N11" s="36"/>
      <c r="O11" s="36"/>
      <c r="P11" s="36"/>
      <c r="R11" s="125">
        <f>COUNTIF(B10:G10,"BETA")+COUNTIF(B10:G10,"CREATE")</f>
        <v>0</v>
      </c>
      <c r="S11" s="125"/>
      <c r="W11" s="358" t="s">
        <v>856</v>
      </c>
      <c r="X11" s="359"/>
      <c r="Y11" s="148" t="s">
        <v>855</v>
      </c>
      <c r="Z11" s="147" t="str">
        <f>IF(B190&gt;0,"Yes","")</f>
        <v/>
      </c>
      <c r="AA11" s="149" t="s">
        <v>857</v>
      </c>
      <c r="AB11" s="147" t="str">
        <f>IF(C190&gt;0,"Yes","")</f>
        <v/>
      </c>
    </row>
    <row r="12" spans="1:28" ht="15" customHeight="1" thickBot="1">
      <c r="K12" s="36"/>
      <c r="L12" s="36"/>
      <c r="M12" s="36"/>
      <c r="N12" s="36"/>
      <c r="O12" s="36"/>
      <c r="P12" s="36"/>
      <c r="R12" s="125"/>
      <c r="S12" s="125"/>
      <c r="W12" s="408" t="s">
        <v>858</v>
      </c>
      <c r="X12" s="409"/>
      <c r="Y12" s="410"/>
      <c r="Z12" s="411"/>
      <c r="AA12" s="150" t="s">
        <v>857</v>
      </c>
      <c r="AB12" s="151" t="str">
        <f>IF(C60&gt;0,"Yes","")</f>
        <v/>
      </c>
    </row>
    <row r="13" spans="1:28" ht="15" customHeight="1">
      <c r="A13" s="390" t="s">
        <v>531</v>
      </c>
      <c r="B13" s="390"/>
      <c r="K13" s="36"/>
      <c r="L13" s="36"/>
      <c r="M13" s="36"/>
      <c r="N13" s="36"/>
      <c r="O13" s="36"/>
      <c r="P13" s="36"/>
      <c r="R13" s="125"/>
      <c r="S13" s="125"/>
      <c r="W13" s="1"/>
      <c r="X13" s="1"/>
      <c r="Y13" s="1"/>
      <c r="Z13" s="1"/>
      <c r="AA13" s="1"/>
      <c r="AB13" s="1"/>
    </row>
    <row r="14" spans="1:28" ht="15" customHeight="1" thickBot="1">
      <c r="A14" s="4" t="s">
        <v>42</v>
      </c>
      <c r="B14" s="5" t="s">
        <v>62</v>
      </c>
      <c r="C14" s="5" t="s">
        <v>63</v>
      </c>
      <c r="D14" s="5" t="s">
        <v>64</v>
      </c>
      <c r="E14" s="5" t="s">
        <v>65</v>
      </c>
      <c r="F14" s="5" t="s">
        <v>66</v>
      </c>
      <c r="G14" s="5" t="s">
        <v>67</v>
      </c>
      <c r="H14" s="6"/>
      <c r="K14" s="36"/>
      <c r="L14" s="36"/>
      <c r="M14" s="36"/>
      <c r="N14" s="36"/>
      <c r="O14" s="36"/>
      <c r="P14" s="36"/>
      <c r="R14" s="125"/>
      <c r="S14" s="125"/>
      <c r="W14" s="1"/>
      <c r="X14" s="1"/>
      <c r="Y14" s="1"/>
      <c r="Z14" s="1"/>
      <c r="AA14" s="1"/>
      <c r="AB14" s="1"/>
    </row>
    <row r="15" spans="1:28" ht="15" customHeight="1" thickBot="1">
      <c r="A15" s="4" t="s">
        <v>28</v>
      </c>
      <c r="B15" s="105"/>
      <c r="C15" s="105"/>
      <c r="D15" s="105"/>
      <c r="E15" s="105"/>
      <c r="F15" s="105"/>
      <c r="G15" s="105"/>
      <c r="H15" s="11"/>
      <c r="K15" s="36"/>
      <c r="L15" s="36"/>
      <c r="M15" s="36"/>
      <c r="N15" s="36"/>
      <c r="O15" s="36"/>
      <c r="P15" s="36"/>
      <c r="R15" s="125"/>
      <c r="S15" s="125"/>
      <c r="U15" s="35" t="s">
        <v>601</v>
      </c>
      <c r="W15" s="404" t="s">
        <v>859</v>
      </c>
      <c r="X15" s="405"/>
      <c r="Y15" s="402" t="str">
        <f>IF(OR(Summary!E5="E-1",Summary!E5="E-2",Summary!E5="E-3",Summary!E5="E-4",Summary!E5="E-5",Summary!E5="E-6",Summary!E5="E-7",Summary!E5="E-8",Summary!E5="E-9",Summary!E5="E-10",Summary!E5="E-11",Summary!E5="E-12",Summary!E5="W-1",Summary!E5="W-2",Summary!E5="W-3",Summary!E5="W-4",Summary!E5="W-5"),"Yes","No")</f>
        <v>No</v>
      </c>
      <c r="Z15" s="403"/>
      <c r="AA15" s="402" t="str">
        <f>IF(OR(Summary!E5="O-1",Summary!E5="O-2",Summary!E5="O-3",Summary!E5="O-4",Summary!E5="O-5",Summary!E5="O-6A",Summary!E5="O-6B",Summary!E5="F-1",Summary!E5="F-2",Summary!E5="F-3",Summary!E5="F-4",Summary!E5="F-5",Summary!E5="F-6"),"Yes","No")</f>
        <v>No</v>
      </c>
      <c r="AB15" s="403"/>
    </row>
    <row r="16" spans="1:28" ht="15" customHeight="1" thickBot="1">
      <c r="A16" s="4" t="s">
        <v>29</v>
      </c>
      <c r="B16" s="107"/>
      <c r="C16" s="107"/>
      <c r="D16" s="107"/>
      <c r="E16" s="107"/>
      <c r="F16" s="107"/>
      <c r="G16" s="107"/>
      <c r="H16" s="12"/>
      <c r="K16" s="36">
        <f t="shared" ref="K16:P16" si="2">IF(B16&gt;0%, 1, 0)</f>
        <v>0</v>
      </c>
      <c r="L16" s="36">
        <f t="shared" si="2"/>
        <v>0</v>
      </c>
      <c r="M16" s="36">
        <f t="shared" si="2"/>
        <v>0</v>
      </c>
      <c r="N16" s="36">
        <f t="shared" si="2"/>
        <v>0</v>
      </c>
      <c r="O16" s="36">
        <f t="shared" si="2"/>
        <v>0</v>
      </c>
      <c r="P16" s="36">
        <f t="shared" si="2"/>
        <v>0</v>
      </c>
      <c r="R16" s="125">
        <f>SUM(B16:G16)</f>
        <v>0</v>
      </c>
      <c r="S16" s="125">
        <f>SUM(K16:P16)</f>
        <v>0</v>
      </c>
      <c r="U16" s="37">
        <f>IF(S16&gt;0,(R16+R17)/S16, 0)</f>
        <v>0</v>
      </c>
      <c r="W16" s="404" t="s">
        <v>860</v>
      </c>
      <c r="X16" s="405"/>
      <c r="Y16" s="402" t="str">
        <f>IF(AND(Y15="Yes",Z11&lt;&gt;"",Z10&lt;&gt;"",COUNTIF(Z5:Z9,"Yes")&gt;=3),"Yes","No")</f>
        <v>No</v>
      </c>
      <c r="Z16" s="403"/>
      <c r="AA16" s="402" t="str">
        <f>IF(AND(AA15&lt;&gt;"",AB12&lt;&gt;"",AB11&lt;&gt;"",COUNTIF(AB5:AB9, "Yes")&gt;=4),"Yes","No")</f>
        <v>No</v>
      </c>
      <c r="AB16" s="403"/>
    </row>
    <row r="17" spans="1:28" ht="15" customHeight="1">
      <c r="A17" s="4" t="s">
        <v>30</v>
      </c>
      <c r="B17" s="127" t="str">
        <f t="shared" ref="B17:G17" si="3">IF(OR(B16="Beta",B16="BETA",B16="CREATE",B16="Create"),B16,IF(B16=1,"High Honors",IF(B16&gt;=0.9,"Honors",IF(B16&gt;=0.7,"Pass",""))))</f>
        <v/>
      </c>
      <c r="C17" s="127" t="str">
        <f t="shared" si="3"/>
        <v/>
      </c>
      <c r="D17" s="127" t="str">
        <f t="shared" si="3"/>
        <v/>
      </c>
      <c r="E17" s="127" t="str">
        <f t="shared" si="3"/>
        <v/>
      </c>
      <c r="F17" s="127" t="str">
        <f t="shared" si="3"/>
        <v/>
      </c>
      <c r="G17" s="127" t="str">
        <f t="shared" si="3"/>
        <v/>
      </c>
      <c r="H17" s="13"/>
      <c r="K17" s="36"/>
      <c r="L17" s="36"/>
      <c r="M17" s="36"/>
      <c r="N17" s="36"/>
      <c r="O17" s="36"/>
      <c r="P17" s="36"/>
      <c r="R17" s="125">
        <f>COUNTIF(B16:G16,"BETA")+COUNTIF(B16:G16,"CREATE")</f>
        <v>0</v>
      </c>
      <c r="S17" s="125"/>
      <c r="W17" s="1"/>
      <c r="X17" s="1"/>
      <c r="Y17" s="1"/>
      <c r="Z17" s="1"/>
      <c r="AA17" s="1"/>
      <c r="AB17" s="1"/>
    </row>
    <row r="18" spans="1:28" ht="15" customHeight="1">
      <c r="K18" s="38"/>
      <c r="L18" s="36"/>
      <c r="M18" s="36"/>
      <c r="N18" s="38"/>
      <c r="O18" s="36"/>
      <c r="P18" s="36"/>
      <c r="R18" s="125"/>
      <c r="S18" s="125"/>
      <c r="W18" s="1"/>
      <c r="X18" s="1"/>
      <c r="Y18" s="1"/>
      <c r="Z18" s="1"/>
      <c r="AA18" s="1"/>
      <c r="AB18" s="1"/>
    </row>
    <row r="19" spans="1:28" ht="15" customHeight="1">
      <c r="A19" s="390" t="s">
        <v>531</v>
      </c>
      <c r="B19" s="390"/>
      <c r="K19" s="36"/>
      <c r="L19" s="36"/>
      <c r="M19" s="36"/>
      <c r="N19" s="36"/>
      <c r="O19" s="36"/>
      <c r="P19" s="36"/>
      <c r="R19" s="125"/>
      <c r="S19" s="125"/>
      <c r="W19" s="1"/>
      <c r="X19" s="1"/>
      <c r="Y19" s="1"/>
      <c r="Z19" s="1"/>
      <c r="AA19" s="1"/>
      <c r="AB19" s="1"/>
    </row>
    <row r="20" spans="1:28" ht="15" customHeight="1">
      <c r="A20" s="4" t="s">
        <v>42</v>
      </c>
      <c r="B20" s="5" t="s">
        <v>73</v>
      </c>
      <c r="C20" s="5" t="s">
        <v>74</v>
      </c>
      <c r="K20" s="36"/>
      <c r="L20" s="36"/>
      <c r="M20" s="36"/>
      <c r="N20" s="36"/>
      <c r="O20" s="36"/>
      <c r="P20" s="36"/>
      <c r="R20" s="125"/>
      <c r="S20" s="125"/>
      <c r="W20" s="1"/>
      <c r="X20" s="1"/>
      <c r="Y20" s="1"/>
      <c r="Z20" s="1"/>
      <c r="AA20" s="1"/>
      <c r="AB20" s="1"/>
    </row>
    <row r="21" spans="1:28" ht="15" customHeight="1">
      <c r="A21" s="4" t="s">
        <v>28</v>
      </c>
      <c r="B21" s="108"/>
      <c r="C21" s="108"/>
      <c r="K21" s="36"/>
      <c r="L21" s="36"/>
      <c r="M21" s="36"/>
      <c r="N21" s="36"/>
      <c r="O21" s="36"/>
      <c r="P21" s="36"/>
      <c r="R21" s="125"/>
      <c r="S21" s="125"/>
      <c r="U21" s="35" t="s">
        <v>601</v>
      </c>
      <c r="W21" s="35"/>
      <c r="X21" s="35"/>
      <c r="Y21" s="35"/>
      <c r="Z21" s="35"/>
      <c r="AA21" s="35"/>
      <c r="AB21" s="35"/>
    </row>
    <row r="22" spans="1:28" ht="15" customHeight="1">
      <c r="A22" s="4" t="s">
        <v>29</v>
      </c>
      <c r="B22" s="109"/>
      <c r="C22" s="110"/>
      <c r="E22" s="14"/>
      <c r="K22" s="36">
        <f>IF(B22&gt;0%, 1, 0)</f>
        <v>0</v>
      </c>
      <c r="L22" s="36">
        <f>IF(C22&gt;0%, 1, 0)</f>
        <v>0</v>
      </c>
      <c r="M22" s="36"/>
      <c r="N22" s="36"/>
      <c r="O22" s="36"/>
      <c r="P22" s="36"/>
      <c r="R22" s="126">
        <f>SUM(B22:C22)</f>
        <v>0</v>
      </c>
      <c r="S22" s="126">
        <f>SUM(K22:L22)</f>
        <v>0</v>
      </c>
      <c r="U22" s="37">
        <f>IF(S22&gt;0,(R22+R23)/S22, 0)</f>
        <v>0</v>
      </c>
      <c r="W22" s="412" t="s">
        <v>861</v>
      </c>
      <c r="X22" s="412"/>
      <c r="Y22" s="412"/>
      <c r="Z22" s="37"/>
      <c r="AA22" s="37"/>
      <c r="AB22" s="37"/>
    </row>
    <row r="23" spans="1:28" ht="15" customHeight="1">
      <c r="A23" s="4" t="s">
        <v>30</v>
      </c>
      <c r="B23" s="127" t="str">
        <f>IF(OR(B22="Beta",B22="BETA",B22="CREATE",B22="Create"),B22,IF(B22=1,"High Honors",IF(B22&gt;=0.9,"Honors",IF(B22&gt;=0.7,"Pass",""))))</f>
        <v/>
      </c>
      <c r="C23" s="127" t="str">
        <f>IF(OR(C22="Beta",C22="BETA",C22="CREATE",C22="Create"),C22,IF(C22=1,"High Honors",IF(C22&gt;=0.9,"Honors",IF(C22&gt;=0.7,"Pass",""))))</f>
        <v/>
      </c>
      <c r="K23" s="36"/>
      <c r="L23" s="36"/>
      <c r="M23" s="36"/>
      <c r="N23" s="36"/>
      <c r="O23" s="36"/>
      <c r="P23" s="36"/>
      <c r="R23" s="125">
        <f>COUNTIF(B22:G22,"BETA")+COUNTIF(B22:G22,"CREATE")</f>
        <v>0</v>
      </c>
      <c r="S23" s="125"/>
      <c r="W23" s="414" t="str">
        <f>IF(OR(R4+R5+R11+R10=9,GSN!R4+GSN!R5+GSN!R10+GSN!R11=9),"Eligible as a Summa Cum Laude Member",IF(OR(AND(COUNTIF(B4:G4,"&gt;=.9")=6,COUNTIF(B10:D10,"&gt;=0.9")=3),(AND(COUNTIF(GSN!B4:G4,"&gt;=.9")=6,COUNTIF(GSN!B10:D10,"&gt;=0.9")=3))),"Eligible as a Magna Cum Laude Member",IF(OR(AND(S4+S10=9,U4&gt;=0.9,U10&gt;=0.9),AND(GSN!S4+GSN!S10=9,GSN!U4&gt;=0.9,GSN!U10&gt;=0.9)),"Eligible as a Cum Laude Member",IF(OR(S4+S10=9,GSN!S4+GSN!S10=9),"Eligible as a Member","Not Eligible"))))</f>
        <v>Not Eligible</v>
      </c>
      <c r="X23" s="414"/>
      <c r="Y23" s="414"/>
      <c r="Z23" s="1"/>
      <c r="AA23" s="1"/>
      <c r="AB23" s="1"/>
    </row>
    <row r="24" spans="1:28" ht="15" customHeight="1">
      <c r="J24" s="15"/>
      <c r="K24" s="39"/>
      <c r="L24" s="36"/>
      <c r="M24" s="36"/>
      <c r="N24" s="39"/>
      <c r="O24" s="36"/>
      <c r="P24" s="36"/>
      <c r="R24" s="125"/>
      <c r="S24" s="125"/>
      <c r="W24" s="413" t="s">
        <v>862</v>
      </c>
      <c r="X24" s="413"/>
      <c r="Y24" s="413"/>
      <c r="Z24" s="1"/>
      <c r="AA24" s="1"/>
      <c r="AB24" s="1"/>
    </row>
    <row r="25" spans="1:28" ht="15" customHeight="1">
      <c r="A25" s="390" t="s">
        <v>34</v>
      </c>
      <c r="B25" s="390"/>
      <c r="K25" s="36"/>
      <c r="L25" s="36"/>
      <c r="M25" s="36"/>
      <c r="N25" s="36"/>
      <c r="O25" s="36"/>
      <c r="P25" s="36"/>
      <c r="R25" s="125"/>
      <c r="S25" s="125"/>
      <c r="W25" s="415" t="str">
        <f>IF(AND(COUNTIF(B28:F28,"&gt;=0.95")=5,C22=1,B22=1,COUNTIF(B16:G16,"=1")=6),"Eligible as a Summa Cum Laude Member",IF(AND(S28=5,U28&gt;=0.9,(R16+R17+R22+R23)/8&gt;=0.95),"Eligible as a Magna Cum Laude Member",IF(AND(S22+S16=8,(R16+R17+R22+R23)/8&gt;=0.9),"Eligible as aCum Laude Member",IF(S16+S22=8,"Eligible as a Member","Not Eligible"))))</f>
        <v>Not Eligible</v>
      </c>
      <c r="X25" s="415"/>
      <c r="Y25" s="415"/>
      <c r="Z25" s="1"/>
      <c r="AA25" s="1"/>
      <c r="AB25" s="1"/>
    </row>
    <row r="26" spans="1:28" ht="15" customHeight="1">
      <c r="A26" s="4" t="s">
        <v>42</v>
      </c>
      <c r="B26" s="5" t="s">
        <v>80</v>
      </c>
      <c r="C26" s="5" t="s">
        <v>81</v>
      </c>
      <c r="D26" s="16" t="s">
        <v>82</v>
      </c>
      <c r="E26" s="5" t="s">
        <v>83</v>
      </c>
      <c r="F26" s="5" t="s">
        <v>89</v>
      </c>
      <c r="K26" s="36"/>
      <c r="L26" s="36"/>
      <c r="M26" s="36"/>
      <c r="N26" s="36"/>
      <c r="O26" s="36"/>
      <c r="P26" s="36"/>
      <c r="R26" s="125"/>
      <c r="S26" s="125"/>
    </row>
    <row r="27" spans="1:28" ht="15" customHeight="1">
      <c r="A27" s="4" t="s">
        <v>28</v>
      </c>
      <c r="B27" s="108"/>
      <c r="C27" s="108"/>
      <c r="D27" s="111"/>
      <c r="E27" s="108"/>
      <c r="F27" s="112"/>
      <c r="K27" s="36"/>
      <c r="L27" s="36"/>
      <c r="M27" s="36"/>
      <c r="N27" s="36"/>
      <c r="O27" s="36"/>
      <c r="P27" s="36"/>
      <c r="R27" s="125"/>
      <c r="S27" s="125"/>
      <c r="U27" s="35" t="s">
        <v>601</v>
      </c>
    </row>
    <row r="28" spans="1:28" ht="15" customHeight="1">
      <c r="A28" s="4" t="s">
        <v>29</v>
      </c>
      <c r="B28" s="110"/>
      <c r="C28" s="110"/>
      <c r="D28" s="113"/>
      <c r="E28" s="110"/>
      <c r="F28" s="107"/>
      <c r="K28" s="36">
        <f>IF(B28&gt;0%, 1, 0)</f>
        <v>0</v>
      </c>
      <c r="L28" s="36">
        <f>IF(C28&gt;0%, 1, 0)</f>
        <v>0</v>
      </c>
      <c r="M28" s="36">
        <f>IF(D28&gt;0%, 1, 0)</f>
        <v>0</v>
      </c>
      <c r="N28" s="36">
        <f>IF(E28&gt;0%, 1, 0)</f>
        <v>0</v>
      </c>
      <c r="O28" s="36">
        <f>IF(F28&gt;0%, 1, 0)</f>
        <v>0</v>
      </c>
      <c r="P28" s="36"/>
      <c r="R28" s="126">
        <f>SUM(B28:F28)</f>
        <v>0</v>
      </c>
      <c r="S28" s="126">
        <f>SUM(K28:O28)</f>
        <v>0</v>
      </c>
      <c r="U28" s="37">
        <f>IF(S28&gt;0,(R28+R29)/S28, 0)</f>
        <v>0</v>
      </c>
    </row>
    <row r="29" spans="1:28" ht="15" customHeight="1">
      <c r="A29" s="4" t="s">
        <v>30</v>
      </c>
      <c r="B29" s="127" t="str">
        <f>IF(OR(B28="Beta",B28="BETA",B28="CREATE",B28="Create"),B28,IF(B28=1,"High Honors",IF(B28&gt;=0.9,"Honors",IF(B28&gt;=0.7,"Pass",""))))</f>
        <v/>
      </c>
      <c r="C29" s="127" t="str">
        <f>IF(OR(C28="Beta",C28="BETA",C28="CREATE",C28="Create"),C28,IF(C28=1,"High Honors",IF(C28&gt;=0.9,"Honors",IF(C28&gt;=0.7,"Pass",""))))</f>
        <v/>
      </c>
      <c r="D29" s="127" t="str">
        <f>IF(OR(D28="Beta",D28="BETA",D28="CREATE",D28="Create"),D28,IF(D28=1,"High Honors",IF(D28&gt;=0.9,"Honors",IF(D28&gt;=0.7,"Pass",""))))</f>
        <v/>
      </c>
      <c r="E29" s="127" t="str">
        <f>IF(OR(E28="Beta",E28="BETA",E28="CREATE",E28="Create"),E28,IF(E28=1,"High Honors",IF(E28&gt;=0.9,"Honors",IF(E28&gt;=0.7,"Pass",""))))</f>
        <v/>
      </c>
      <c r="F29" s="127" t="str">
        <f>IF(OR(F28="Beta",F28="BETA",F28="CREATE",F28="Create"),F28,IF(F28=1,"High Honors",IF(F28&gt;=0.9,"Honors",IF(F28&gt;=0.7,"Pass",""))))</f>
        <v/>
      </c>
      <c r="K29" s="36"/>
      <c r="L29" s="36"/>
      <c r="M29" s="36"/>
      <c r="N29" s="36"/>
      <c r="O29" s="36"/>
      <c r="P29" s="36"/>
      <c r="R29" s="125">
        <f>COUNTIF(B28:G28,"BETA")+COUNTIF(B28:G28,"CREATE")</f>
        <v>0</v>
      </c>
      <c r="S29" s="125"/>
    </row>
    <row r="30" spans="1:28" ht="15" customHeight="1">
      <c r="A30" s="17"/>
      <c r="B30" s="18"/>
      <c r="C30" s="18"/>
      <c r="D30" s="18"/>
      <c r="E30" s="18"/>
      <c r="K30" s="36"/>
      <c r="L30" s="36"/>
      <c r="M30" s="36"/>
      <c r="N30" s="36"/>
      <c r="O30" s="36"/>
      <c r="P30" s="36"/>
      <c r="R30" s="125"/>
      <c r="S30" s="125"/>
    </row>
    <row r="31" spans="1:28" ht="15" customHeight="1">
      <c r="A31" s="390" t="s">
        <v>706</v>
      </c>
      <c r="B31" s="390"/>
      <c r="K31" s="36"/>
      <c r="L31" s="36"/>
      <c r="M31" s="36"/>
      <c r="N31" s="36"/>
      <c r="O31" s="36"/>
      <c r="P31" s="36"/>
      <c r="R31" s="125"/>
      <c r="S31" s="125"/>
    </row>
    <row r="32" spans="1:28" ht="15" customHeight="1">
      <c r="A32" s="4" t="s">
        <v>42</v>
      </c>
      <c r="B32" s="5" t="s">
        <v>704</v>
      </c>
      <c r="C32" s="5" t="s">
        <v>705</v>
      </c>
      <c r="K32" s="36"/>
      <c r="L32" s="36"/>
      <c r="M32" s="36"/>
      <c r="N32" s="36"/>
      <c r="O32" s="36"/>
      <c r="P32" s="36"/>
      <c r="R32" s="125"/>
      <c r="S32" s="125"/>
    </row>
    <row r="33" spans="1:21" ht="15" customHeight="1">
      <c r="A33" s="4" t="s">
        <v>28</v>
      </c>
      <c r="B33" s="112"/>
      <c r="C33" s="112"/>
      <c r="F33" s="2"/>
      <c r="G33" s="2"/>
      <c r="H33" s="2"/>
      <c r="K33" s="36"/>
      <c r="L33" s="36"/>
      <c r="M33" s="36"/>
      <c r="N33" s="36"/>
      <c r="O33" s="36"/>
      <c r="P33" s="36"/>
      <c r="R33" s="125"/>
      <c r="S33" s="125"/>
      <c r="U33" s="35" t="s">
        <v>601</v>
      </c>
    </row>
    <row r="34" spans="1:21" ht="15" customHeight="1">
      <c r="A34" s="4" t="s">
        <v>29</v>
      </c>
      <c r="B34" s="107"/>
      <c r="C34" s="107"/>
      <c r="E34" s="19"/>
      <c r="F34" s="2"/>
      <c r="G34" s="2"/>
      <c r="H34" s="2"/>
      <c r="K34" s="36">
        <f>IF(B34&gt;0%, 1, 0)</f>
        <v>0</v>
      </c>
      <c r="L34" s="36">
        <f>IF(C34&gt;0%, 1, 0)</f>
        <v>0</v>
      </c>
      <c r="M34" s="36"/>
      <c r="N34" s="36"/>
      <c r="O34" s="36"/>
      <c r="P34" s="36"/>
      <c r="R34" s="126">
        <f>SUM(B34:C34)</f>
        <v>0</v>
      </c>
      <c r="S34" s="126">
        <f>SUM(K34:L34)</f>
        <v>0</v>
      </c>
      <c r="U34" s="37">
        <f>IF(S34&gt;0,(R34+R35)/S34, 0)</f>
        <v>0</v>
      </c>
    </row>
    <row r="35" spans="1:21" ht="15" customHeight="1">
      <c r="A35" s="4" t="s">
        <v>30</v>
      </c>
      <c r="B35" s="127" t="str">
        <f>IF(OR(B34="Beta",B34="BETA",B34="CREATE",B34="Create"),B34,IF(B34=1,"High Honors",IF(B34&gt;=0.9,"Honors",IF(B34&gt;=0.7,"Pass",""))))</f>
        <v/>
      </c>
      <c r="C35" s="127" t="str">
        <f>IF(OR(C34="Beta",C34="BETA",C34="CREATE",C34="Create"),C34,IF(C34=1,"High Honors",IF(C34&gt;=0.9,"Honors",IF(C34&gt;=0.7,"Pass",""))))</f>
        <v/>
      </c>
      <c r="F35" s="2"/>
      <c r="G35" s="2"/>
      <c r="H35" s="2"/>
      <c r="K35" s="36"/>
      <c r="L35" s="36"/>
      <c r="M35" s="36"/>
      <c r="N35" s="36"/>
      <c r="O35" s="36"/>
      <c r="P35" s="36"/>
      <c r="R35" s="125">
        <f>COUNTIF(B34:G34,"BETA")+COUNTIF(B34:G34,"CREATE")</f>
        <v>0</v>
      </c>
      <c r="S35" s="125"/>
    </row>
    <row r="36" spans="1:21" ht="15" customHeight="1">
      <c r="B36" s="2"/>
      <c r="F36" s="2"/>
      <c r="G36" s="2"/>
      <c r="H36" s="2"/>
      <c r="K36" s="36"/>
      <c r="L36" s="36"/>
      <c r="M36" s="36"/>
      <c r="N36" s="36"/>
      <c r="O36" s="36"/>
      <c r="P36" s="36"/>
      <c r="R36" s="125"/>
      <c r="S36" s="125"/>
    </row>
    <row r="37" spans="1:21" ht="15" customHeight="1">
      <c r="K37" s="36"/>
      <c r="L37" s="36"/>
      <c r="M37" s="36"/>
      <c r="N37" s="36"/>
      <c r="O37" s="36"/>
      <c r="P37" s="36"/>
      <c r="R37" s="125"/>
      <c r="S37" s="125"/>
    </row>
    <row r="38" spans="1:21" ht="15" customHeight="1">
      <c r="A38" s="20" t="s">
        <v>587</v>
      </c>
      <c r="K38" s="36"/>
      <c r="L38" s="36"/>
      <c r="M38" s="36"/>
      <c r="N38" s="36"/>
      <c r="O38" s="36"/>
      <c r="P38" s="36"/>
      <c r="R38" s="125"/>
      <c r="S38" s="125"/>
    </row>
    <row r="39" spans="1:21" ht="15" customHeight="1">
      <c r="A39" s="389" t="s">
        <v>183</v>
      </c>
      <c r="B39" s="389"/>
      <c r="K39" s="36"/>
      <c r="L39" s="36"/>
      <c r="M39" s="36"/>
      <c r="N39" s="36"/>
      <c r="O39" s="36"/>
      <c r="P39" s="36"/>
      <c r="R39" s="125"/>
      <c r="S39" s="125"/>
    </row>
    <row r="40" spans="1:21" ht="15" customHeight="1">
      <c r="A40" s="4" t="s">
        <v>42</v>
      </c>
      <c r="B40" s="5" t="s">
        <v>184</v>
      </c>
      <c r="C40" s="21" t="s">
        <v>185</v>
      </c>
      <c r="D40" s="5" t="s">
        <v>186</v>
      </c>
      <c r="E40" s="5" t="s">
        <v>187</v>
      </c>
      <c r="K40" s="36"/>
      <c r="L40" s="36"/>
      <c r="M40" s="36"/>
      <c r="N40" s="36"/>
      <c r="O40" s="36"/>
      <c r="P40" s="36"/>
      <c r="R40" s="125"/>
      <c r="S40" s="125"/>
    </row>
    <row r="41" spans="1:21" ht="15" customHeight="1">
      <c r="A41" s="22" t="s">
        <v>28</v>
      </c>
      <c r="B41" s="105"/>
      <c r="C41" s="105"/>
      <c r="D41" s="105"/>
      <c r="E41" s="105"/>
      <c r="K41" s="36"/>
      <c r="L41" s="36"/>
      <c r="M41" s="36"/>
      <c r="N41" s="36"/>
      <c r="O41" s="36"/>
      <c r="P41" s="36"/>
      <c r="R41" s="125"/>
      <c r="S41" s="125"/>
      <c r="U41" s="35" t="s">
        <v>601</v>
      </c>
    </row>
    <row r="42" spans="1:21" ht="15" customHeight="1">
      <c r="A42" s="4" t="s">
        <v>29</v>
      </c>
      <c r="B42" s="107"/>
      <c r="C42" s="107"/>
      <c r="D42" s="107"/>
      <c r="E42" s="107"/>
      <c r="K42" s="36">
        <f>IF(B42&gt;0%, 1, 0)</f>
        <v>0</v>
      </c>
      <c r="L42" s="36">
        <f>IF(C42&gt;0%, 1, 0)</f>
        <v>0</v>
      </c>
      <c r="M42" s="36">
        <f>IF(D42&gt;0%, 1, 0)</f>
        <v>0</v>
      </c>
      <c r="N42" s="36">
        <f>IF(E42&gt;0%, 1, 0)</f>
        <v>0</v>
      </c>
      <c r="O42" s="36"/>
      <c r="P42" s="36"/>
      <c r="R42" s="126">
        <f>SUM(B42:E42)</f>
        <v>0</v>
      </c>
      <c r="S42" s="126">
        <f>SUM(K42:N42)</f>
        <v>0</v>
      </c>
      <c r="U42" s="37">
        <f>IF(S42&gt;0,(R42+R43)/S42, 0)</f>
        <v>0</v>
      </c>
    </row>
    <row r="43" spans="1:21" ht="15" customHeight="1">
      <c r="A43" s="4" t="s">
        <v>30</v>
      </c>
      <c r="B43" s="127" t="str">
        <f>IF(OR(B42="Beta",B42="BETA",B42="CREATE",B42="Create"),B42,IF(B42=1,"High Honors",IF(B42&gt;=0.9,"Honors",IF(B42&gt;=0.7,"Pass",""))))</f>
        <v/>
      </c>
      <c r="C43" s="127" t="str">
        <f>IF(OR(C42="Beta",C42="BETA",C42="CREATE",C42="Create"),C42,IF(C42=1,"High Honors",IF(C42&gt;=0.9,"Honors",IF(C42&gt;=0.7,"Pass",""))))</f>
        <v/>
      </c>
      <c r="D43" s="127" t="str">
        <f>IF(OR(D42="Beta",D42="BETA",D42="CREATE",D42="Create"),D42,IF(D42=1,"High Honors",IF(D42&gt;=0.9,"Honors",IF(D42&gt;=0.7,"Pass",""))))</f>
        <v/>
      </c>
      <c r="E43" s="127" t="str">
        <f>IF(OR(E42="Beta",E42="BETA",E42="CREATE",E42="Create"),E42,IF(E42=1,"High Honors",IF(E42&gt;=0.9,"Honors",IF(E42&gt;=0.7,"Pass",""))))</f>
        <v/>
      </c>
      <c r="K43" s="36"/>
      <c r="L43" s="36"/>
      <c r="M43" s="36"/>
      <c r="N43" s="36"/>
      <c r="O43" s="36"/>
      <c r="P43" s="36"/>
      <c r="R43" s="125">
        <f>COUNTIF(B42:G42,"BETA")+COUNTIF(B42:G42,"CREATE")</f>
        <v>0</v>
      </c>
      <c r="S43" s="125"/>
    </row>
    <row r="44" spans="1:21" ht="15" customHeight="1">
      <c r="K44" s="36"/>
      <c r="L44" s="36"/>
      <c r="M44" s="36"/>
      <c r="N44" s="36"/>
      <c r="O44" s="36"/>
      <c r="P44" s="36"/>
      <c r="R44" s="125"/>
      <c r="S44" s="125"/>
    </row>
    <row r="45" spans="1:21" ht="15" customHeight="1">
      <c r="A45" s="389" t="s">
        <v>188</v>
      </c>
      <c r="B45" s="389"/>
      <c r="K45" s="36"/>
      <c r="L45" s="36"/>
      <c r="M45" s="36"/>
      <c r="N45" s="36"/>
      <c r="O45" s="36"/>
      <c r="P45" s="36"/>
      <c r="R45" s="125"/>
      <c r="S45" s="125"/>
    </row>
    <row r="46" spans="1:21" ht="15" customHeight="1">
      <c r="A46" s="4" t="s">
        <v>42</v>
      </c>
      <c r="B46" s="5" t="s">
        <v>189</v>
      </c>
      <c r="C46" s="5" t="s">
        <v>190</v>
      </c>
      <c r="D46" s="5" t="s">
        <v>191</v>
      </c>
      <c r="E46" s="5" t="s">
        <v>192</v>
      </c>
      <c r="K46" s="36"/>
      <c r="L46" s="36"/>
      <c r="M46" s="36"/>
      <c r="N46" s="36"/>
      <c r="O46" s="36"/>
      <c r="P46" s="36"/>
      <c r="R46" s="125"/>
      <c r="S46" s="125"/>
    </row>
    <row r="47" spans="1:21" ht="15" customHeight="1">
      <c r="A47" s="4" t="s">
        <v>28</v>
      </c>
      <c r="B47" s="105"/>
      <c r="C47" s="105"/>
      <c r="D47" s="105"/>
      <c r="E47" s="105"/>
      <c r="K47" s="36"/>
      <c r="L47" s="36"/>
      <c r="M47" s="36"/>
      <c r="N47" s="36"/>
      <c r="O47" s="36"/>
      <c r="P47" s="36"/>
      <c r="R47" s="125"/>
      <c r="S47" s="125"/>
      <c r="U47" s="35" t="s">
        <v>601</v>
      </c>
    </row>
    <row r="48" spans="1:21" ht="15" customHeight="1">
      <c r="A48" s="4" t="s">
        <v>29</v>
      </c>
      <c r="B48" s="107"/>
      <c r="C48" s="107"/>
      <c r="D48" s="107"/>
      <c r="E48" s="107"/>
      <c r="K48" s="36">
        <f>IF(B48&gt;0%, 1, 0)</f>
        <v>0</v>
      </c>
      <c r="L48" s="36">
        <f>IF(C48&gt;0%, 1, 0)</f>
        <v>0</v>
      </c>
      <c r="M48" s="36">
        <f>IF(D48&gt;0%, 1, 0)</f>
        <v>0</v>
      </c>
      <c r="N48" s="36">
        <f>IF(E48&gt;0%, 1, 0)</f>
        <v>0</v>
      </c>
      <c r="O48" s="36"/>
      <c r="P48" s="36"/>
      <c r="R48" s="126">
        <f>SUM(B48:E48)</f>
        <v>0</v>
      </c>
      <c r="S48" s="126">
        <f>SUM(K48:N48)</f>
        <v>0</v>
      </c>
      <c r="U48" s="37">
        <f>IF(S48&gt;0,(R48+R49)/S48, 0)</f>
        <v>0</v>
      </c>
    </row>
    <row r="49" spans="1:21" ht="15" customHeight="1">
      <c r="A49" s="4" t="s">
        <v>30</v>
      </c>
      <c r="B49" s="127" t="str">
        <f>IF(OR(B48="Beta",B48="BETA",B48="CREATE",B48="Create"),B48,IF(B48=1,"High Honors",IF(B48&gt;=0.9,"Honors",IF(B48&gt;=0.7,"Pass",""))))</f>
        <v/>
      </c>
      <c r="C49" s="127" t="str">
        <f>IF(OR(C48="Beta",C48="BETA",C48="CREATE",C48="Create"),C48,IF(C48=1,"High Honors",IF(C48&gt;=0.9,"Honors",IF(C48&gt;=0.7,"Pass",""))))</f>
        <v/>
      </c>
      <c r="D49" s="127" t="str">
        <f>IF(OR(D48="Beta",D48="BETA",D48="CREATE",D48="Create"),D48,IF(D48=1,"High Honors",IF(D48&gt;=0.9,"Honors",IF(D48&gt;=0.7,"Pass",""))))</f>
        <v/>
      </c>
      <c r="E49" s="127" t="str">
        <f>IF(OR(E48="Beta",E48="BETA",E48="CREATE",E48="Create"),E48,IF(E48=1,"High Honors",IF(E48&gt;=0.9,"Honors",IF(E48&gt;=0.7,"Pass",""))))</f>
        <v/>
      </c>
      <c r="K49" s="36"/>
      <c r="L49" s="36"/>
      <c r="M49" s="36"/>
      <c r="N49" s="36"/>
      <c r="O49" s="36"/>
      <c r="P49" s="36"/>
      <c r="R49" s="125">
        <f>COUNTIF(B48:G48,"BETA")+COUNTIF(B48:G48,"CREATE")</f>
        <v>0</v>
      </c>
      <c r="S49" s="125"/>
    </row>
    <row r="50" spans="1:21" ht="15" customHeight="1">
      <c r="K50" s="36"/>
      <c r="L50" s="36"/>
      <c r="M50" s="36"/>
      <c r="N50" s="36"/>
      <c r="O50" s="36"/>
      <c r="P50" s="36"/>
      <c r="R50" s="125"/>
      <c r="S50" s="125"/>
    </row>
    <row r="51" spans="1:21" ht="15" customHeight="1">
      <c r="A51" s="389" t="s">
        <v>208</v>
      </c>
      <c r="B51" s="389"/>
      <c r="K51" s="36"/>
      <c r="L51" s="36"/>
      <c r="M51" s="36"/>
      <c r="N51" s="36"/>
      <c r="O51" s="36"/>
      <c r="P51" s="36"/>
      <c r="R51" s="125"/>
      <c r="S51" s="125"/>
    </row>
    <row r="52" spans="1:21" ht="15" customHeight="1">
      <c r="A52" s="4" t="s">
        <v>42</v>
      </c>
      <c r="B52" s="5" t="s">
        <v>209</v>
      </c>
      <c r="C52" s="5" t="s">
        <v>210</v>
      </c>
      <c r="D52" s="5" t="s">
        <v>211</v>
      </c>
      <c r="E52" s="5" t="s">
        <v>212</v>
      </c>
      <c r="K52" s="36"/>
      <c r="L52" s="36"/>
      <c r="M52" s="36"/>
      <c r="N52" s="36"/>
      <c r="O52" s="36"/>
      <c r="P52" s="36"/>
      <c r="R52" s="125"/>
      <c r="S52" s="125"/>
    </row>
    <row r="53" spans="1:21" ht="15" customHeight="1">
      <c r="A53" s="4" t="s">
        <v>28</v>
      </c>
      <c r="B53" s="105"/>
      <c r="C53" s="105"/>
      <c r="D53" s="105"/>
      <c r="E53" s="105"/>
      <c r="K53" s="36"/>
      <c r="L53" s="36"/>
      <c r="M53" s="36"/>
      <c r="N53" s="36"/>
      <c r="O53" s="36"/>
      <c r="P53" s="36"/>
      <c r="R53" s="125"/>
      <c r="S53" s="125"/>
      <c r="U53" s="35" t="s">
        <v>601</v>
      </c>
    </row>
    <row r="54" spans="1:21" ht="15" customHeight="1">
      <c r="A54" s="4" t="s">
        <v>29</v>
      </c>
      <c r="B54" s="107"/>
      <c r="C54" s="107"/>
      <c r="D54" s="107"/>
      <c r="E54" s="107"/>
      <c r="K54" s="36">
        <f>IF(B54&gt;0%, 1, 0)</f>
        <v>0</v>
      </c>
      <c r="L54" s="36">
        <f>IF(C54&gt;0%, 1, 0)</f>
        <v>0</v>
      </c>
      <c r="M54" s="36">
        <f>IF(D54&gt;0%, 1, 0)</f>
        <v>0</v>
      </c>
      <c r="N54" s="36">
        <f>IF(E54&gt;0%, 1, 0)</f>
        <v>0</v>
      </c>
      <c r="O54" s="36"/>
      <c r="P54" s="36"/>
      <c r="R54" s="126">
        <f>SUM(B54:E54)</f>
        <v>0</v>
      </c>
      <c r="S54" s="126">
        <f>SUM(K54:N54)</f>
        <v>0</v>
      </c>
      <c r="U54" s="37">
        <f>IF(S54&gt;0,(R54+R55)/S54, 0)</f>
        <v>0</v>
      </c>
    </row>
    <row r="55" spans="1:21" ht="15" customHeight="1">
      <c r="A55" s="4" t="s">
        <v>30</v>
      </c>
      <c r="B55" s="127" t="str">
        <f>IF(OR(B54="Beta",B54="BETA",B54="CREATE",B54="Create"),B54,IF(B54=1,"High Honors",IF(B54&gt;=0.9,"Honors",IF(B54&gt;=0.7,"Pass",""))))</f>
        <v/>
      </c>
      <c r="C55" s="127" t="str">
        <f>IF(OR(C54="Beta",C54="BETA",C54="CREATE",C54="Create"),C54,IF(C54=1,"High Honors",IF(C54&gt;=0.9,"Honors",IF(C54&gt;=0.7,"Pass",""))))</f>
        <v/>
      </c>
      <c r="D55" s="127" t="str">
        <f>IF(OR(D54="Beta",D54="BETA",D54="CREATE",D54="Create"),D54,IF(D54=1,"High Honors",IF(D54&gt;=0.9,"Honors",IF(D54&gt;=0.7,"Pass",""))))</f>
        <v/>
      </c>
      <c r="E55" s="127" t="str">
        <f>IF(OR(E54="Beta",E54="BETA",E54="CREATE",E54="Create"),E54,IF(E54=1,"High Honors",IF(E54&gt;=0.9,"Honors",IF(E54&gt;=0.7,"Pass",""))))</f>
        <v/>
      </c>
      <c r="K55" s="36"/>
      <c r="L55" s="36"/>
      <c r="M55" s="36"/>
      <c r="N55" s="36"/>
      <c r="O55" s="36"/>
      <c r="P55" s="36"/>
      <c r="R55" s="125">
        <f>COUNTIF(B54:G54,"BETA")+COUNTIF(B54:G54,"CREATE")</f>
        <v>0</v>
      </c>
      <c r="S55" s="125"/>
    </row>
    <row r="56" spans="1:21" ht="15" customHeight="1">
      <c r="A56" s="1"/>
      <c r="K56" s="36"/>
      <c r="L56" s="36"/>
      <c r="M56" s="36"/>
      <c r="N56" s="36"/>
      <c r="O56" s="36"/>
      <c r="P56" s="36"/>
      <c r="R56" s="125"/>
      <c r="S56" s="125"/>
    </row>
    <row r="57" spans="1:21" ht="15" customHeight="1">
      <c r="A57" s="389" t="s">
        <v>213</v>
      </c>
      <c r="B57" s="389"/>
      <c r="K57" s="36"/>
      <c r="L57" s="36"/>
      <c r="M57" s="36"/>
      <c r="N57" s="36"/>
      <c r="O57" s="36"/>
      <c r="P57" s="36"/>
      <c r="R57" s="125"/>
      <c r="S57" s="125"/>
    </row>
    <row r="58" spans="1:21" ht="15" customHeight="1">
      <c r="A58" s="23" t="s">
        <v>42</v>
      </c>
      <c r="B58" s="5" t="s">
        <v>214</v>
      </c>
      <c r="C58" s="5" t="s">
        <v>215</v>
      </c>
      <c r="D58" s="5" t="s">
        <v>216</v>
      </c>
      <c r="E58" s="5" t="s">
        <v>217</v>
      </c>
      <c r="K58" s="36"/>
      <c r="L58" s="36"/>
      <c r="M58" s="36"/>
      <c r="N58" s="36"/>
      <c r="O58" s="36"/>
      <c r="P58" s="36"/>
      <c r="R58" s="125"/>
      <c r="S58" s="125"/>
    </row>
    <row r="59" spans="1:21" ht="15" customHeight="1">
      <c r="A59" s="24" t="s">
        <v>28</v>
      </c>
      <c r="B59" s="114"/>
      <c r="C59" s="114"/>
      <c r="D59" s="114"/>
      <c r="E59" s="114"/>
      <c r="K59" s="36"/>
      <c r="L59" s="36"/>
      <c r="M59" s="36"/>
      <c r="N59" s="36"/>
      <c r="O59" s="36"/>
      <c r="P59" s="36"/>
      <c r="R59" s="125"/>
      <c r="S59" s="125"/>
      <c r="U59" s="35" t="s">
        <v>601</v>
      </c>
    </row>
    <row r="60" spans="1:21" ht="15" customHeight="1">
      <c r="A60" s="24" t="s">
        <v>29</v>
      </c>
      <c r="B60" s="110"/>
      <c r="C60" s="110"/>
      <c r="D60" s="110"/>
      <c r="E60" s="110"/>
      <c r="K60" s="36">
        <f>IF(B60&gt;0%, 1, 0)</f>
        <v>0</v>
      </c>
      <c r="L60" s="36">
        <f>IF(C60&gt;0%, 1, 0)</f>
        <v>0</v>
      </c>
      <c r="M60" s="36">
        <f>IF(D60&gt;0%, 1, 0)</f>
        <v>0</v>
      </c>
      <c r="N60" s="36">
        <f>IF(E60&gt;0%, 1, 0)</f>
        <v>0</v>
      </c>
      <c r="O60" s="36"/>
      <c r="P60" s="36"/>
      <c r="R60" s="126">
        <f>SUM(B60:E60)</f>
        <v>0</v>
      </c>
      <c r="S60" s="126">
        <f>SUM(K60:N60)</f>
        <v>0</v>
      </c>
      <c r="U60" s="37">
        <f>IF(S60&gt;0,(R60+R61)/S60, 0)</f>
        <v>0</v>
      </c>
    </row>
    <row r="61" spans="1:21" ht="15" customHeight="1">
      <c r="A61" s="24" t="s">
        <v>30</v>
      </c>
      <c r="B61" s="127" t="str">
        <f>IF(OR(B60="Beta",B60="BETA",B60="CREATE",B60="Create"),B60,IF(B60=1,"High Honors",IF(B60&gt;=0.9,"Honors",IF(B60&gt;=0.7,"Pass",""))))</f>
        <v/>
      </c>
      <c r="C61" s="127" t="str">
        <f>IF(OR(C60="Beta",C60="BETA",C60="CREATE",C60="Create"),C60,IF(C60=1,"High Honors",IF(C60&gt;=0.9,"Honors",IF(C60&gt;=0.7,"Pass",""))))</f>
        <v/>
      </c>
      <c r="D61" s="127" t="str">
        <f>IF(OR(D60="Beta",D60="BETA",D60="CREATE",D60="Create"),D60,IF(D60=1,"High Honors",IF(D60&gt;=0.9,"Honors",IF(D60&gt;=0.7,"Pass",""))))</f>
        <v/>
      </c>
      <c r="E61" s="127" t="str">
        <f>IF(OR(E60="Beta",E60="BETA",E60="CREATE",E60="Create"),E60,IF(E60=1,"High Honors",IF(E60&gt;=0.9,"Honors",IF(E60&gt;=0.7,"Pass",""))))</f>
        <v/>
      </c>
      <c r="J61" s="25"/>
      <c r="K61" s="40"/>
      <c r="L61" s="40"/>
      <c r="M61" s="40"/>
      <c r="N61" s="40"/>
      <c r="O61" s="36"/>
      <c r="P61" s="36"/>
      <c r="R61" s="125">
        <f>COUNTIF(B60:G60,"BETA")+COUNTIF(B60:G60,"CREATE")</f>
        <v>0</v>
      </c>
      <c r="S61" s="125"/>
    </row>
    <row r="62" spans="1:21" ht="15" customHeight="1">
      <c r="K62" s="36"/>
      <c r="L62" s="36"/>
      <c r="M62" s="36"/>
      <c r="N62" s="36"/>
      <c r="O62" s="36"/>
      <c r="P62" s="36"/>
      <c r="R62" s="125"/>
      <c r="S62" s="125"/>
    </row>
    <row r="63" spans="1:21" ht="15" customHeight="1">
      <c r="A63" s="20" t="s">
        <v>588</v>
      </c>
      <c r="K63" s="36"/>
      <c r="L63" s="36"/>
      <c r="M63" s="36"/>
      <c r="N63" s="36"/>
      <c r="O63" s="36"/>
      <c r="P63" s="36"/>
      <c r="R63" s="125"/>
      <c r="S63" s="125"/>
    </row>
    <row r="64" spans="1:21" ht="15" customHeight="1">
      <c r="A64" s="394" t="s">
        <v>99</v>
      </c>
      <c r="B64" s="395"/>
      <c r="K64" s="36"/>
      <c r="L64" s="36"/>
      <c r="M64" s="36"/>
      <c r="N64" s="36"/>
      <c r="O64" s="36"/>
      <c r="P64" s="36"/>
      <c r="R64" s="125"/>
      <c r="S64" s="125"/>
    </row>
    <row r="65" spans="1:21" ht="15" customHeight="1">
      <c r="A65" s="4" t="s">
        <v>42</v>
      </c>
      <c r="B65" s="5" t="s">
        <v>100</v>
      </c>
      <c r="C65" s="5" t="s">
        <v>101</v>
      </c>
      <c r="D65" s="5" t="s">
        <v>102</v>
      </c>
      <c r="E65" s="5" t="s">
        <v>103</v>
      </c>
      <c r="K65" s="36"/>
      <c r="L65" s="36"/>
      <c r="M65" s="36"/>
      <c r="N65" s="36"/>
      <c r="O65" s="36"/>
      <c r="P65" s="36"/>
      <c r="R65" s="125"/>
      <c r="S65" s="125"/>
    </row>
    <row r="66" spans="1:21" ht="15" customHeight="1">
      <c r="A66" s="4" t="s">
        <v>28</v>
      </c>
      <c r="B66" s="105"/>
      <c r="C66" s="105"/>
      <c r="D66" s="105"/>
      <c r="E66" s="105"/>
      <c r="K66" s="36"/>
      <c r="L66" s="36"/>
      <c r="M66" s="36"/>
      <c r="N66" s="36"/>
      <c r="O66" s="36"/>
      <c r="P66" s="36"/>
      <c r="R66" s="125"/>
      <c r="S66" s="125"/>
      <c r="U66" s="35" t="s">
        <v>601</v>
      </c>
    </row>
    <row r="67" spans="1:21" ht="15" customHeight="1">
      <c r="A67" s="4" t="s">
        <v>29</v>
      </c>
      <c r="B67" s="107"/>
      <c r="C67" s="107"/>
      <c r="D67" s="107"/>
      <c r="E67" s="107"/>
      <c r="K67" s="36">
        <f>IF(B67&gt;0%, 1, 0)</f>
        <v>0</v>
      </c>
      <c r="L67" s="36">
        <f>IF(C67&gt;0%, 1, 0)</f>
        <v>0</v>
      </c>
      <c r="M67" s="36">
        <f>IF(D67&gt;0%, 1, 0)</f>
        <v>0</v>
      </c>
      <c r="N67" s="36">
        <f>IF(E67&gt;0%, 1, 0)</f>
        <v>0</v>
      </c>
      <c r="O67" s="36"/>
      <c r="P67" s="36"/>
      <c r="R67" s="126">
        <f>SUM(B67:E67)</f>
        <v>0</v>
      </c>
      <c r="S67" s="126">
        <f>SUM(K67:N67)</f>
        <v>0</v>
      </c>
      <c r="U67" s="37">
        <f>IF(S67&gt;0,(R67+R68)/S67, 0)</f>
        <v>0</v>
      </c>
    </row>
    <row r="68" spans="1:21" ht="15" customHeight="1">
      <c r="A68" s="4" t="s">
        <v>30</v>
      </c>
      <c r="B68" s="127" t="str">
        <f>IF(OR(B67="Beta",B67="BETA",B67="CREATE",B67="Create"),B67,IF(B67=1,"High Honors",IF(B67&gt;=0.9,"Honors",IF(B67&gt;=0.7,"Pass",""))))</f>
        <v/>
      </c>
      <c r="C68" s="127" t="str">
        <f>IF(OR(C67="Beta",C67="BETA",C67="CREATE",C67="Create"),C67,IF(C67=1,"High Honors",IF(C67&gt;=0.9,"Honors",IF(C67&gt;=0.7,"Pass",""))))</f>
        <v/>
      </c>
      <c r="D68" s="127" t="str">
        <f>IF(OR(D67="Beta",D67="BETA",D67="CREATE",D67="Create"),D67,IF(D67=1,"High Honors",IF(D67&gt;=0.9,"Honors",IF(D67&gt;=0.7,"Pass",""))))</f>
        <v/>
      </c>
      <c r="E68" s="127" t="str">
        <f>IF(OR(E67="Beta",E67="BETA",E67="CREATE",E67="Create"),E67,IF(E67=1,"High Honors",IF(E67&gt;=0.9,"Honors",IF(E67&gt;=0.7,"Pass",""))))</f>
        <v/>
      </c>
      <c r="K68" s="36"/>
      <c r="L68" s="36"/>
      <c r="M68" s="36"/>
      <c r="N68" s="36"/>
      <c r="O68" s="36"/>
      <c r="P68" s="36"/>
      <c r="R68" s="125">
        <f>COUNTIF(B67:G67,"BETA")+COUNTIF(B67:G67,"CREATE")</f>
        <v>0</v>
      </c>
      <c r="S68" s="125"/>
    </row>
    <row r="69" spans="1:21" ht="15" customHeight="1">
      <c r="K69" s="36"/>
      <c r="L69" s="36"/>
      <c r="M69" s="36"/>
      <c r="N69" s="36"/>
      <c r="O69" s="36"/>
      <c r="P69" s="36"/>
      <c r="R69" s="125"/>
      <c r="S69" s="125"/>
    </row>
    <row r="70" spans="1:21" ht="15" customHeight="1">
      <c r="A70" s="394" t="s">
        <v>104</v>
      </c>
      <c r="B70" s="395"/>
      <c r="K70" s="36"/>
      <c r="L70" s="36"/>
      <c r="M70" s="36"/>
      <c r="N70" s="36"/>
      <c r="O70" s="36"/>
      <c r="P70" s="36"/>
      <c r="R70" s="125"/>
      <c r="S70" s="125"/>
    </row>
    <row r="71" spans="1:21" ht="15" customHeight="1">
      <c r="A71" s="22" t="s">
        <v>42</v>
      </c>
      <c r="B71" s="26" t="s">
        <v>105</v>
      </c>
      <c r="C71" s="5" t="s">
        <v>106</v>
      </c>
      <c r="D71" s="5" t="s">
        <v>107</v>
      </c>
      <c r="E71" s="5" t="s">
        <v>108</v>
      </c>
      <c r="K71" s="36"/>
      <c r="L71" s="36"/>
      <c r="M71" s="36"/>
      <c r="N71" s="36"/>
      <c r="O71" s="36"/>
      <c r="P71" s="36"/>
      <c r="R71" s="125"/>
      <c r="S71" s="125"/>
    </row>
    <row r="72" spans="1:21" ht="15" customHeight="1">
      <c r="A72" s="4" t="s">
        <v>28</v>
      </c>
      <c r="B72" s="105"/>
      <c r="C72" s="105"/>
      <c r="D72" s="105"/>
      <c r="E72" s="105"/>
      <c r="K72" s="36"/>
      <c r="L72" s="36"/>
      <c r="M72" s="36"/>
      <c r="N72" s="36"/>
      <c r="O72" s="36"/>
      <c r="P72" s="36"/>
      <c r="R72" s="125"/>
      <c r="S72" s="125"/>
      <c r="U72" s="35" t="s">
        <v>601</v>
      </c>
    </row>
    <row r="73" spans="1:21" ht="15" customHeight="1">
      <c r="A73" s="4" t="s">
        <v>29</v>
      </c>
      <c r="B73" s="107"/>
      <c r="C73" s="107"/>
      <c r="D73" s="107"/>
      <c r="E73" s="107"/>
      <c r="K73" s="36">
        <f>IF(B73&gt;0%, 1, 0)</f>
        <v>0</v>
      </c>
      <c r="L73" s="36">
        <f>IF(C73&gt;0%, 1, 0)</f>
        <v>0</v>
      </c>
      <c r="M73" s="36">
        <f>IF(D73&gt;0%, 1, 0)</f>
        <v>0</v>
      </c>
      <c r="N73" s="36">
        <f>IF(E73&gt;0%, 1, 0)</f>
        <v>0</v>
      </c>
      <c r="O73" s="36"/>
      <c r="P73" s="36"/>
      <c r="R73" s="126">
        <f>SUM(B73:E73)</f>
        <v>0</v>
      </c>
      <c r="S73" s="126">
        <f>SUM(K73:N73)</f>
        <v>0</v>
      </c>
      <c r="U73" s="37">
        <f>IF(S73&gt;0,(R73+R74)/S73, 0)</f>
        <v>0</v>
      </c>
    </row>
    <row r="74" spans="1:21" ht="15" customHeight="1">
      <c r="A74" s="4" t="s">
        <v>30</v>
      </c>
      <c r="B74" s="127" t="str">
        <f>IF(OR(B73="Beta",B73="BETA",B73="CREATE",B73="Create"),B73,IF(B73=1,"High Honors",IF(B73&gt;=0.9,"Honors",IF(B73&gt;=0.7,"Pass",""))))</f>
        <v/>
      </c>
      <c r="C74" s="127" t="str">
        <f>IF(OR(C73="Beta",C73="BETA",C73="CREATE",C73="Create"),C73,IF(C73=1,"High Honors",IF(C73&gt;=0.9,"Honors",IF(C73&gt;=0.7,"Pass",""))))</f>
        <v/>
      </c>
      <c r="D74" s="127" t="str">
        <f>IF(OR(D73="Beta",D73="BETA",D73="CREATE",D73="Create"),D73,IF(D73=1,"High Honors",IF(D73&gt;=0.9,"Honors",IF(D73&gt;=0.7,"Pass",""))))</f>
        <v/>
      </c>
      <c r="E74" s="127" t="str">
        <f>IF(OR(E73="Beta",E73="BETA",E73="CREATE",E73="Create"),E73,IF(E73=1,"High Honors",IF(E73&gt;=0.9,"Honors",IF(E73&gt;=0.7,"Pass",""))))</f>
        <v/>
      </c>
      <c r="K74" s="36"/>
      <c r="L74" s="36"/>
      <c r="M74" s="36"/>
      <c r="N74" s="36"/>
      <c r="O74" s="36"/>
      <c r="P74" s="36"/>
      <c r="R74" s="125">
        <f>COUNTIF(B73:G73,"BETA")+COUNTIF(B73:G73,"CREATE")</f>
        <v>0</v>
      </c>
      <c r="S74" s="125"/>
    </row>
    <row r="75" spans="1:21" ht="15" customHeight="1">
      <c r="A75" s="20" t="s">
        <v>588</v>
      </c>
      <c r="B75" s="2"/>
      <c r="C75" s="2"/>
      <c r="D75" s="2"/>
      <c r="E75" s="2"/>
      <c r="K75" s="36"/>
      <c r="L75" s="36"/>
      <c r="M75" s="36"/>
      <c r="N75" s="36"/>
      <c r="O75" s="36"/>
      <c r="P75" s="36"/>
      <c r="R75" s="125"/>
      <c r="S75" s="125"/>
    </row>
    <row r="76" spans="1:21" ht="15" customHeight="1">
      <c r="A76" s="394" t="s">
        <v>109</v>
      </c>
      <c r="B76" s="395"/>
      <c r="C76" s="27"/>
      <c r="D76" s="27"/>
      <c r="E76" s="27"/>
      <c r="K76" s="36"/>
      <c r="L76" s="36"/>
      <c r="M76" s="36"/>
      <c r="N76" s="36"/>
      <c r="O76" s="36"/>
      <c r="P76" s="36"/>
      <c r="R76" s="125"/>
      <c r="S76" s="125"/>
    </row>
    <row r="77" spans="1:21" ht="15" customHeight="1">
      <c r="A77" s="24" t="s">
        <v>42</v>
      </c>
      <c r="B77" s="5" t="s">
        <v>110</v>
      </c>
      <c r="C77" s="5" t="s">
        <v>111</v>
      </c>
      <c r="D77" s="5" t="s">
        <v>112</v>
      </c>
      <c r="E77" s="5" t="s">
        <v>113</v>
      </c>
      <c r="K77" s="36"/>
      <c r="L77" s="36"/>
      <c r="M77" s="36"/>
      <c r="N77" s="36"/>
      <c r="O77" s="36"/>
      <c r="P77" s="36"/>
      <c r="R77" s="125"/>
      <c r="S77" s="125"/>
    </row>
    <row r="78" spans="1:21" ht="15" customHeight="1">
      <c r="A78" s="24" t="s">
        <v>28</v>
      </c>
      <c r="B78" s="105"/>
      <c r="C78" s="105"/>
      <c r="D78" s="105"/>
      <c r="E78" s="105"/>
      <c r="K78" s="36"/>
      <c r="L78" s="36"/>
      <c r="M78" s="36"/>
      <c r="N78" s="36"/>
      <c r="O78" s="36"/>
      <c r="P78" s="36"/>
      <c r="R78" s="125"/>
      <c r="S78" s="125"/>
      <c r="U78" s="35" t="s">
        <v>601</v>
      </c>
    </row>
    <row r="79" spans="1:21" ht="15" customHeight="1">
      <c r="A79" s="24" t="s">
        <v>29</v>
      </c>
      <c r="B79" s="107"/>
      <c r="C79" s="107"/>
      <c r="D79" s="107"/>
      <c r="E79" s="107"/>
      <c r="K79" s="36">
        <f>IF(B79&gt;0%, 1, 0)</f>
        <v>0</v>
      </c>
      <c r="L79" s="36">
        <f>IF(C79&gt;0%, 1, 0)</f>
        <v>0</v>
      </c>
      <c r="M79" s="36">
        <f>IF(D79&gt;0%, 1, 0)</f>
        <v>0</v>
      </c>
      <c r="N79" s="36">
        <f>IF(E79&gt;0%, 1, 0)</f>
        <v>0</v>
      </c>
      <c r="O79" s="36"/>
      <c r="P79" s="36"/>
      <c r="R79" s="126">
        <f>SUM(B79:E79)</f>
        <v>0</v>
      </c>
      <c r="S79" s="126">
        <f>SUM(K79:N79)</f>
        <v>0</v>
      </c>
      <c r="U79" s="37">
        <f>IF(S79&gt;0,(R79+R80)/S79, 0)</f>
        <v>0</v>
      </c>
    </row>
    <row r="80" spans="1:21" ht="15" customHeight="1">
      <c r="A80" s="24" t="s">
        <v>30</v>
      </c>
      <c r="B80" s="127" t="str">
        <f>IF(OR(B79="Beta",B79="BETA",B79="CREATE",B79="Create"),B79,IF(B79=1,"High Honors",IF(B79&gt;=0.9,"Honors",IF(B79&gt;=0.7,"Pass",""))))</f>
        <v/>
      </c>
      <c r="C80" s="127" t="str">
        <f>IF(OR(C79="Beta",C79="BETA",C79="CREATE",C79="Create"),C79,IF(C79=1,"High Honors",IF(C79&gt;=0.9,"Honors",IF(C79&gt;=0.7,"Pass",""))))</f>
        <v/>
      </c>
      <c r="D80" s="127" t="str">
        <f>IF(OR(D79="Beta",D79="BETA",D79="CREATE",D79="Create"),D79,IF(D79=1,"High Honors",IF(D79&gt;=0.9,"Honors",IF(D79&gt;=0.7,"Pass",""))))</f>
        <v/>
      </c>
      <c r="E80" s="127" t="str">
        <f>IF(OR(E79="Beta",E79="BETA",E79="CREATE",E79="Create"),E79,IF(E79=1,"High Honors",IF(E79&gt;=0.9,"Honors",IF(E79&gt;=0.7,"Pass",""))))</f>
        <v/>
      </c>
      <c r="K80" s="38"/>
      <c r="L80" s="38"/>
      <c r="M80" s="38"/>
      <c r="N80" s="38"/>
      <c r="O80" s="36"/>
      <c r="P80" s="36"/>
      <c r="R80" s="125">
        <f>COUNTIF(B79:G79,"BETA")+COUNTIF(B79:G79,"CREATE")</f>
        <v>0</v>
      </c>
      <c r="S80" s="125"/>
    </row>
    <row r="81" spans="1:21" ht="15" customHeight="1">
      <c r="K81" s="36"/>
      <c r="L81" s="36"/>
      <c r="M81" s="36"/>
      <c r="N81" s="36"/>
      <c r="O81" s="36"/>
      <c r="P81" s="36"/>
      <c r="R81" s="125"/>
      <c r="S81" s="125"/>
    </row>
    <row r="82" spans="1:21" ht="15" customHeight="1">
      <c r="A82" s="389" t="s">
        <v>193</v>
      </c>
      <c r="B82" s="389"/>
      <c r="K82" s="36"/>
      <c r="L82" s="36"/>
      <c r="M82" s="36"/>
      <c r="N82" s="36"/>
      <c r="O82" s="36"/>
      <c r="P82" s="36"/>
      <c r="R82" s="125"/>
      <c r="S82" s="125"/>
    </row>
    <row r="83" spans="1:21" ht="15" customHeight="1">
      <c r="A83" s="4" t="s">
        <v>42</v>
      </c>
      <c r="B83" s="5" t="s">
        <v>194</v>
      </c>
      <c r="C83" s="5" t="s">
        <v>195</v>
      </c>
      <c r="D83" s="5" t="s">
        <v>196</v>
      </c>
      <c r="E83" s="5" t="s">
        <v>197</v>
      </c>
      <c r="K83" s="36"/>
      <c r="L83" s="36"/>
      <c r="M83" s="36"/>
      <c r="N83" s="36"/>
      <c r="O83" s="36"/>
      <c r="P83" s="36"/>
      <c r="R83" s="125"/>
      <c r="S83" s="125"/>
    </row>
    <row r="84" spans="1:21" ht="15" customHeight="1">
      <c r="A84" s="4" t="s">
        <v>28</v>
      </c>
      <c r="B84" s="105"/>
      <c r="C84" s="105"/>
      <c r="D84" s="105"/>
      <c r="E84" s="105"/>
      <c r="K84" s="36"/>
      <c r="L84" s="36"/>
      <c r="M84" s="36"/>
      <c r="N84" s="36"/>
      <c r="O84" s="36"/>
      <c r="P84" s="36"/>
      <c r="R84" s="125"/>
      <c r="S84" s="125"/>
      <c r="U84" s="35" t="s">
        <v>601</v>
      </c>
    </row>
    <row r="85" spans="1:21" ht="15" customHeight="1">
      <c r="A85" s="4" t="s">
        <v>29</v>
      </c>
      <c r="B85" s="107"/>
      <c r="C85" s="107"/>
      <c r="D85" s="107"/>
      <c r="E85" s="107"/>
      <c r="K85" s="36">
        <f>IF(B85&gt;0%, 1, 0)</f>
        <v>0</v>
      </c>
      <c r="L85" s="36">
        <f>IF(C85&gt;0%, 1, 0)</f>
        <v>0</v>
      </c>
      <c r="M85" s="36">
        <f>IF(D85&gt;0%, 1, 0)</f>
        <v>0</v>
      </c>
      <c r="N85" s="36">
        <f>IF(E85&gt;0%, 1, 0)</f>
        <v>0</v>
      </c>
      <c r="O85" s="36"/>
      <c r="P85" s="36"/>
      <c r="R85" s="126">
        <f>SUM(B85:E85)</f>
        <v>0</v>
      </c>
      <c r="S85" s="126">
        <f>SUM(K85:N85)</f>
        <v>0</v>
      </c>
      <c r="U85" s="37">
        <f>IF(S85&gt;0,(R85+R86)/S85, 0)</f>
        <v>0</v>
      </c>
    </row>
    <row r="86" spans="1:21" ht="15" customHeight="1">
      <c r="A86" s="4" t="s">
        <v>30</v>
      </c>
      <c r="B86" s="127" t="str">
        <f>IF(OR(B85="Beta",B85="BETA",B85="CREATE",B85="Create"),B85,IF(B85=1,"High Honors",IF(B85&gt;=0.9,"Honors",IF(B85&gt;=0.7,"Pass",""))))</f>
        <v/>
      </c>
      <c r="C86" s="127" t="str">
        <f>IF(OR(C85="Beta",C85="BETA",C85="CREATE",C85="Create"),C85,IF(C85=1,"High Honors",IF(C85&gt;=0.9,"Honors",IF(C85&gt;=0.7,"Pass",""))))</f>
        <v/>
      </c>
      <c r="D86" s="127" t="str">
        <f>IF(OR(D85="Beta",D85="BETA",D85="CREATE",D85="Create"),D85,IF(D85=1,"High Honors",IF(D85&gt;=0.9,"Honors",IF(D85&gt;=0.7,"Pass",""))))</f>
        <v/>
      </c>
      <c r="E86" s="127" t="str">
        <f>IF(OR(E85="Beta",E85="BETA",E85="CREATE",E85="Create"),E85,IF(E85=1,"High Honors",IF(E85&gt;=0.9,"Honors",IF(E85&gt;=0.7,"Pass",""))))</f>
        <v/>
      </c>
      <c r="K86" s="36"/>
      <c r="L86" s="36"/>
      <c r="M86" s="36"/>
      <c r="N86" s="36"/>
      <c r="O86" s="36"/>
      <c r="P86" s="36"/>
      <c r="R86" s="125">
        <f>COUNTIF(B85:G85,"BETA")+COUNTIF(B85:G85,"CREATE")</f>
        <v>0</v>
      </c>
      <c r="S86" s="125"/>
    </row>
    <row r="87" spans="1:21" ht="15" customHeight="1">
      <c r="K87" s="36"/>
      <c r="L87" s="36"/>
      <c r="M87" s="36"/>
      <c r="N87" s="36"/>
      <c r="O87" s="36"/>
      <c r="P87" s="36"/>
      <c r="R87" s="125"/>
      <c r="S87" s="125"/>
    </row>
    <row r="88" spans="1:21" ht="15" customHeight="1">
      <c r="A88" s="28" t="s">
        <v>198</v>
      </c>
      <c r="B88" s="29"/>
      <c r="K88" s="36"/>
      <c r="L88" s="36"/>
      <c r="M88" s="36"/>
      <c r="N88" s="36"/>
      <c r="O88" s="36"/>
      <c r="P88" s="36"/>
      <c r="R88" s="125"/>
      <c r="S88" s="125"/>
    </row>
    <row r="89" spans="1:21" ht="15" customHeight="1">
      <c r="A89" s="4" t="s">
        <v>42</v>
      </c>
      <c r="B89" s="5" t="s">
        <v>199</v>
      </c>
      <c r="C89" s="5" t="s">
        <v>200</v>
      </c>
      <c r="D89" s="5" t="s">
        <v>201</v>
      </c>
      <c r="E89" s="5" t="s">
        <v>202</v>
      </c>
      <c r="K89" s="36"/>
      <c r="L89" s="36"/>
      <c r="M89" s="36"/>
      <c r="N89" s="36"/>
      <c r="O89" s="36"/>
      <c r="P89" s="36"/>
      <c r="R89" s="125"/>
      <c r="S89" s="125"/>
    </row>
    <row r="90" spans="1:21" ht="15" customHeight="1">
      <c r="A90" s="4" t="s">
        <v>28</v>
      </c>
      <c r="B90" s="105"/>
      <c r="C90" s="105"/>
      <c r="D90" s="105"/>
      <c r="E90" s="105"/>
      <c r="K90" s="36"/>
      <c r="L90" s="36"/>
      <c r="M90" s="36"/>
      <c r="N90" s="36"/>
      <c r="O90" s="36"/>
      <c r="P90" s="36"/>
      <c r="R90" s="125"/>
      <c r="S90" s="125"/>
      <c r="U90" s="35" t="s">
        <v>601</v>
      </c>
    </row>
    <row r="91" spans="1:21" ht="15" customHeight="1">
      <c r="A91" s="4" t="s">
        <v>29</v>
      </c>
      <c r="B91" s="107"/>
      <c r="C91" s="107"/>
      <c r="D91" s="107"/>
      <c r="E91" s="107"/>
      <c r="K91" s="36">
        <f>IF(B91&gt;0%, 1, 0)</f>
        <v>0</v>
      </c>
      <c r="L91" s="36">
        <f>IF(C91&gt;0%, 1, 0)</f>
        <v>0</v>
      </c>
      <c r="M91" s="36">
        <f>IF(D91&gt;0%, 1, 0)</f>
        <v>0</v>
      </c>
      <c r="N91" s="36">
        <f>IF(E91&gt;0%, 1, 0)</f>
        <v>0</v>
      </c>
      <c r="O91" s="36"/>
      <c r="P91" s="36"/>
      <c r="R91" s="126">
        <f>SUM(B91:E91)</f>
        <v>0</v>
      </c>
      <c r="S91" s="126">
        <f>SUM(K91:N91)</f>
        <v>0</v>
      </c>
      <c r="U91" s="37">
        <f>IF(S91&gt;0,(R91+R92)/S91, 0)</f>
        <v>0</v>
      </c>
    </row>
    <row r="92" spans="1:21" ht="15" customHeight="1">
      <c r="A92" s="4" t="s">
        <v>30</v>
      </c>
      <c r="B92" s="127" t="str">
        <f>IF(OR(B91="Beta",B91="BETA",B91="CREATE",B91="Create"),B91,IF(B91=1,"High Honors",IF(B91&gt;=0.9,"Honors",IF(B91&gt;=0.7,"Pass",""))))</f>
        <v/>
      </c>
      <c r="C92" s="127" t="str">
        <f>IF(OR(C91="Beta",C91="BETA",C91="CREATE",C91="Create"),C91,IF(C91=1,"High Honors",IF(C91&gt;=0.9,"Honors",IF(C91&gt;=0.7,"Pass",""))))</f>
        <v/>
      </c>
      <c r="D92" s="127" t="str">
        <f>IF(OR(D91="Beta",D91="BETA",D91="CREATE",D91="Create"),D91,IF(D91=1,"High Honors",IF(D91&gt;=0.9,"Honors",IF(D91&gt;=0.7,"Pass",""))))</f>
        <v/>
      </c>
      <c r="E92" s="127" t="str">
        <f>IF(OR(E91="Beta",E91="BETA",E91="CREATE",E91="Create"),E91,IF(E91=1,"High Honors",IF(E91&gt;=0.9,"Honors",IF(E91&gt;=0.7,"Pass",""))))</f>
        <v/>
      </c>
      <c r="K92" s="36"/>
      <c r="L92" s="36"/>
      <c r="M92" s="36"/>
      <c r="N92" s="36"/>
      <c r="O92" s="36"/>
      <c r="P92" s="36"/>
      <c r="R92" s="125">
        <f>COUNTIF(B91:G91,"BETA")+COUNTIF(B91:G91,"CREATE")</f>
        <v>0</v>
      </c>
      <c r="S92" s="125"/>
    </row>
    <row r="93" spans="1:21" ht="15" customHeight="1">
      <c r="B93" s="2"/>
      <c r="C93" s="2"/>
      <c r="D93" s="2"/>
      <c r="E93" s="2"/>
      <c r="K93" s="36"/>
      <c r="L93" s="36"/>
      <c r="M93" s="36"/>
      <c r="N93" s="36"/>
      <c r="O93" s="36"/>
      <c r="P93" s="36"/>
      <c r="R93" s="125"/>
      <c r="S93" s="125"/>
    </row>
    <row r="94" spans="1:21" ht="15" customHeight="1">
      <c r="A94" s="389" t="s">
        <v>203</v>
      </c>
      <c r="B94" s="389"/>
      <c r="K94" s="36"/>
      <c r="L94" s="36"/>
      <c r="M94" s="36"/>
      <c r="N94" s="36"/>
      <c r="O94" s="36"/>
      <c r="P94" s="36"/>
      <c r="R94" s="125"/>
      <c r="S94" s="125"/>
    </row>
    <row r="95" spans="1:21" ht="15" customHeight="1">
      <c r="A95" s="4" t="s">
        <v>42</v>
      </c>
      <c r="B95" s="5" t="s">
        <v>204</v>
      </c>
      <c r="C95" s="5" t="s">
        <v>205</v>
      </c>
      <c r="D95" s="5" t="s">
        <v>206</v>
      </c>
      <c r="E95" s="5" t="s">
        <v>207</v>
      </c>
      <c r="K95" s="36"/>
      <c r="L95" s="36"/>
      <c r="M95" s="36"/>
      <c r="N95" s="36"/>
      <c r="O95" s="36"/>
      <c r="P95" s="36"/>
      <c r="R95" s="125"/>
      <c r="S95" s="125"/>
    </row>
    <row r="96" spans="1:21" ht="15" customHeight="1">
      <c r="A96" s="4" t="s">
        <v>28</v>
      </c>
      <c r="B96" s="105"/>
      <c r="C96" s="105"/>
      <c r="D96" s="105"/>
      <c r="E96" s="105"/>
      <c r="K96" s="36"/>
      <c r="L96" s="36"/>
      <c r="M96" s="36"/>
      <c r="N96" s="36"/>
      <c r="O96" s="36"/>
      <c r="P96" s="36"/>
      <c r="R96" s="125"/>
      <c r="S96" s="125"/>
      <c r="U96" s="35" t="s">
        <v>601</v>
      </c>
    </row>
    <row r="97" spans="1:21" ht="15" customHeight="1">
      <c r="A97" s="4" t="s">
        <v>29</v>
      </c>
      <c r="B97" s="107"/>
      <c r="C97" s="107"/>
      <c r="D97" s="107"/>
      <c r="E97" s="107"/>
      <c r="K97" s="36">
        <f>IF(B97&gt;0%, 1, 0)</f>
        <v>0</v>
      </c>
      <c r="L97" s="36">
        <f>IF(C97&gt;0%, 1, 0)</f>
        <v>0</v>
      </c>
      <c r="M97" s="36">
        <f>IF(D97&gt;0%, 1, 0)</f>
        <v>0</v>
      </c>
      <c r="N97" s="36">
        <f>IF(E97&gt;0%, 1, 0)</f>
        <v>0</v>
      </c>
      <c r="O97" s="36"/>
      <c r="P97" s="36"/>
      <c r="R97" s="126">
        <f>SUM(B97:E97)</f>
        <v>0</v>
      </c>
      <c r="S97" s="126">
        <f>SUM(K97:N97)</f>
        <v>0</v>
      </c>
      <c r="U97" s="37">
        <f>IF(S97&gt;0,(R97+R98)/S97, 0)</f>
        <v>0</v>
      </c>
    </row>
    <row r="98" spans="1:21" ht="15" customHeight="1">
      <c r="A98" s="4" t="s">
        <v>30</v>
      </c>
      <c r="B98" s="127" t="str">
        <f>IF(OR(B97="Beta",B97="BETA",B97="CREATE",B97="Create"),B97,IF(B97=1,"High Honors",IF(B97&gt;=0.9,"Honors",IF(B97&gt;=0.7,"Pass",""))))</f>
        <v/>
      </c>
      <c r="C98" s="127" t="str">
        <f>IF(OR(C97="Beta",C97="BETA",C97="CREATE",C97="Create"),C97,IF(C97=1,"High Honors",IF(C97&gt;=0.9,"Honors",IF(C97&gt;=0.7,"Pass",""))))</f>
        <v/>
      </c>
      <c r="D98" s="127" t="str">
        <f>IF(OR(D97="Beta",D97="BETA",D97="CREATE",D97="Create"),D97,IF(D97=1,"High Honors",IF(D97&gt;=0.9,"Honors",IF(D97&gt;=0.7,"Pass",""))))</f>
        <v/>
      </c>
      <c r="E98" s="127" t="str">
        <f>IF(OR(E97="Beta",E97="BETA",E97="CREATE",E97="Create"),E97,IF(E97=1,"High Honors",IF(E97&gt;=0.9,"Honors",IF(E97&gt;=0.7,"Pass",""))))</f>
        <v/>
      </c>
      <c r="K98" s="36"/>
      <c r="L98" s="36"/>
      <c r="M98" s="36"/>
      <c r="N98" s="36"/>
      <c r="O98" s="36"/>
      <c r="P98" s="36"/>
      <c r="R98" s="125">
        <f>COUNTIF(B97:G97,"BETA")+COUNTIF(B97:G97,"CREATE")</f>
        <v>0</v>
      </c>
      <c r="S98" s="125"/>
    </row>
    <row r="99" spans="1:21" ht="15" customHeight="1">
      <c r="K99" s="36"/>
      <c r="L99" s="36"/>
      <c r="M99" s="36"/>
      <c r="N99" s="36"/>
      <c r="O99" s="36"/>
      <c r="P99" s="36"/>
      <c r="R99" s="125"/>
      <c r="S99" s="125"/>
    </row>
    <row r="100" spans="1:21" ht="15" customHeight="1">
      <c r="A100" s="389" t="s">
        <v>218</v>
      </c>
      <c r="B100" s="389"/>
      <c r="K100" s="36"/>
      <c r="L100" s="36"/>
      <c r="M100" s="36"/>
      <c r="N100" s="36"/>
      <c r="O100" s="36"/>
      <c r="P100" s="36"/>
      <c r="R100" s="125"/>
      <c r="S100" s="125"/>
    </row>
    <row r="101" spans="1:21" ht="15" customHeight="1">
      <c r="A101" s="16" t="s">
        <v>42</v>
      </c>
      <c r="B101" s="5" t="s">
        <v>219</v>
      </c>
      <c r="C101" s="5" t="s">
        <v>220</v>
      </c>
      <c r="D101" s="5" t="s">
        <v>221</v>
      </c>
      <c r="E101" s="5" t="s">
        <v>222</v>
      </c>
      <c r="K101" s="36"/>
      <c r="L101" s="36"/>
      <c r="M101" s="36"/>
      <c r="N101" s="36"/>
      <c r="O101" s="36"/>
      <c r="P101" s="36"/>
      <c r="R101" s="125"/>
      <c r="S101" s="125"/>
    </row>
    <row r="102" spans="1:21" ht="15" customHeight="1">
      <c r="A102" s="24" t="s">
        <v>28</v>
      </c>
      <c r="B102" s="114"/>
      <c r="C102" s="114"/>
      <c r="D102" s="114"/>
      <c r="E102" s="114"/>
      <c r="K102" s="36"/>
      <c r="L102" s="36"/>
      <c r="M102" s="36"/>
      <c r="N102" s="36"/>
      <c r="O102" s="36"/>
      <c r="P102" s="36"/>
      <c r="R102" s="125"/>
      <c r="S102" s="125"/>
      <c r="U102" s="35" t="s">
        <v>601</v>
      </c>
    </row>
    <row r="103" spans="1:21" ht="15" customHeight="1">
      <c r="A103" s="24" t="s">
        <v>29</v>
      </c>
      <c r="B103" s="110"/>
      <c r="C103" s="110"/>
      <c r="D103" s="110"/>
      <c r="E103" s="110"/>
      <c r="K103" s="36">
        <f>IF(B103&gt;0%, 1, 0)</f>
        <v>0</v>
      </c>
      <c r="L103" s="36">
        <f>IF(C103&gt;0%, 1, 0)</f>
        <v>0</v>
      </c>
      <c r="M103" s="36">
        <f>IF(D103&gt;0%, 1, 0)</f>
        <v>0</v>
      </c>
      <c r="N103" s="36">
        <f>IF(E103&gt;0%, 1, 0)</f>
        <v>0</v>
      </c>
      <c r="O103" s="36"/>
      <c r="P103" s="36"/>
      <c r="R103" s="126">
        <f>SUM(B103:E103)</f>
        <v>0</v>
      </c>
      <c r="S103" s="126">
        <f>SUM(K103:N103)</f>
        <v>0</v>
      </c>
      <c r="U103" s="37">
        <f>IF(S103&gt;0,(R103+R104)/S103, 0)</f>
        <v>0</v>
      </c>
    </row>
    <row r="104" spans="1:21" ht="15" customHeight="1">
      <c r="A104" s="24" t="s">
        <v>30</v>
      </c>
      <c r="B104" s="127" t="str">
        <f>IF(OR(B103="Beta",B103="BETA",B103="CREATE",B103="Create"),B103,IF(B103=1,"High Honors",IF(B103&gt;=0.9,"Honors",IF(B103&gt;=0.7,"Pass",""))))</f>
        <v/>
      </c>
      <c r="C104" s="127" t="str">
        <f>IF(OR(C103="Beta",C103="BETA",C103="CREATE",C103="Create"),C103,IF(C103=1,"High Honors",IF(C103&gt;=0.9,"Honors",IF(C103&gt;=0.7,"Pass",""))))</f>
        <v/>
      </c>
      <c r="D104" s="127" t="str">
        <f>IF(OR(D103="Beta",D103="BETA",D103="CREATE",D103="Create"),D103,IF(D103=1,"High Honors",IF(D103&gt;=0.9,"Honors",IF(D103&gt;=0.7,"Pass",""))))</f>
        <v/>
      </c>
      <c r="E104" s="127" t="str">
        <f>IF(OR(E103="Beta",E103="BETA",E103="CREATE",E103="Create"),E103,IF(E103=1,"High Honors",IF(E103&gt;=0.9,"Honors",IF(E103&gt;=0.7,"Pass",""))))</f>
        <v/>
      </c>
      <c r="K104" s="36"/>
      <c r="L104" s="36"/>
      <c r="M104" s="36"/>
      <c r="N104" s="36"/>
      <c r="O104" s="36"/>
      <c r="P104" s="36"/>
      <c r="R104" s="125">
        <f>COUNTIF(B103:G103,"BETA")+COUNTIF(B103:G103,"CREATE")</f>
        <v>0</v>
      </c>
      <c r="S104" s="125"/>
    </row>
    <row r="105" spans="1:21" ht="15" customHeight="1">
      <c r="K105" s="36"/>
      <c r="L105" s="36"/>
      <c r="M105" s="36"/>
      <c r="N105" s="36"/>
      <c r="O105" s="36"/>
      <c r="P105" s="36"/>
      <c r="R105" s="125"/>
      <c r="S105" s="125"/>
    </row>
    <row r="106" spans="1:21" ht="15" customHeight="1">
      <c r="A106" s="20" t="s">
        <v>589</v>
      </c>
      <c r="K106" s="36"/>
      <c r="L106" s="36"/>
      <c r="M106" s="36"/>
      <c r="N106" s="36"/>
      <c r="O106" s="36"/>
      <c r="P106" s="36"/>
      <c r="R106" s="125"/>
      <c r="S106" s="125"/>
    </row>
    <row r="107" spans="1:21" ht="15" customHeight="1">
      <c r="A107" s="389" t="s">
        <v>128</v>
      </c>
      <c r="B107" s="389"/>
      <c r="K107" s="36"/>
      <c r="L107" s="36"/>
      <c r="M107" s="36"/>
      <c r="N107" s="36"/>
      <c r="O107" s="36"/>
      <c r="P107" s="36"/>
      <c r="R107" s="125"/>
      <c r="S107" s="125"/>
    </row>
    <row r="108" spans="1:21" ht="15" customHeight="1">
      <c r="A108" s="4" t="s">
        <v>42</v>
      </c>
      <c r="B108" s="5" t="s">
        <v>129</v>
      </c>
      <c r="C108" s="5" t="s">
        <v>130</v>
      </c>
      <c r="D108" s="5" t="s">
        <v>131</v>
      </c>
      <c r="E108" s="5" t="s">
        <v>132</v>
      </c>
      <c r="K108" s="36"/>
      <c r="L108" s="36"/>
      <c r="M108" s="36"/>
      <c r="N108" s="36"/>
      <c r="O108" s="36"/>
      <c r="P108" s="36"/>
      <c r="R108" s="125"/>
      <c r="S108" s="125"/>
    </row>
    <row r="109" spans="1:21" ht="15" customHeight="1">
      <c r="A109" s="4" t="s">
        <v>28</v>
      </c>
      <c r="B109" s="105"/>
      <c r="C109" s="105"/>
      <c r="D109" s="105"/>
      <c r="E109" s="105"/>
      <c r="K109" s="36"/>
      <c r="L109" s="36"/>
      <c r="M109" s="36"/>
      <c r="N109" s="36"/>
      <c r="O109" s="36"/>
      <c r="P109" s="36"/>
      <c r="R109" s="125"/>
      <c r="S109" s="125"/>
      <c r="U109" s="35" t="s">
        <v>601</v>
      </c>
    </row>
    <row r="110" spans="1:21" ht="15" customHeight="1">
      <c r="A110" s="4" t="s">
        <v>29</v>
      </c>
      <c r="B110" s="107"/>
      <c r="C110" s="107"/>
      <c r="D110" s="107"/>
      <c r="E110" s="107"/>
      <c r="K110" s="36">
        <f>IF(B110&gt;0%, 1, 0)</f>
        <v>0</v>
      </c>
      <c r="L110" s="36">
        <f>IF(C110&gt;0%, 1, 0)</f>
        <v>0</v>
      </c>
      <c r="M110" s="36">
        <f>IF(D110&gt;0%, 1, 0)</f>
        <v>0</v>
      </c>
      <c r="N110" s="36">
        <f>IF(E110&gt;0%, 1, 0)</f>
        <v>0</v>
      </c>
      <c r="O110" s="36"/>
      <c r="P110" s="36"/>
      <c r="R110" s="126">
        <f>SUM(B110:E110)</f>
        <v>0</v>
      </c>
      <c r="S110" s="126">
        <f>SUM(K110:N110)</f>
        <v>0</v>
      </c>
      <c r="U110" s="37">
        <f>IF(S110&gt;0,(R110+R111)/S110, 0)</f>
        <v>0</v>
      </c>
    </row>
    <row r="111" spans="1:21" ht="15" customHeight="1">
      <c r="A111" s="4" t="s">
        <v>30</v>
      </c>
      <c r="B111" s="127" t="str">
        <f>IF(OR(B110="Beta",B110="BETA",B110="CREATE",B110="Create"),B110,IF(B110=1,"High Honors",IF(B110&gt;=0.9,"Honors",IF(B110&gt;=0.7,"Pass",""))))</f>
        <v/>
      </c>
      <c r="C111" s="127" t="str">
        <f>IF(OR(C110="Beta",C110="BETA",C110="CREATE",C110="Create"),C110,IF(C110=1,"High Honors",IF(C110&gt;=0.9,"Honors",IF(C110&gt;=0.7,"Pass",""))))</f>
        <v/>
      </c>
      <c r="D111" s="127" t="str">
        <f>IF(OR(D110="Beta",D110="BETA",D110="CREATE",D110="Create"),D110,IF(D110=1,"High Honors",IF(D110&gt;=0.9,"Honors",IF(D110&gt;=0.7,"Pass",""))))</f>
        <v/>
      </c>
      <c r="E111" s="127" t="str">
        <f>IF(OR(E110="Beta",E110="BETA",E110="CREATE",E110="Create"),E110,IF(E110=1,"High Honors",IF(E110&gt;=0.9,"Honors",IF(E110&gt;=0.7,"Pass",""))))</f>
        <v/>
      </c>
      <c r="K111" s="36"/>
      <c r="L111" s="36"/>
      <c r="M111" s="36"/>
      <c r="N111" s="36"/>
      <c r="O111" s="36"/>
      <c r="P111" s="36"/>
      <c r="R111" s="125">
        <f>COUNTIF(B110:G110,"BETA")+COUNTIF(B110:G110,"CREATE")</f>
        <v>0</v>
      </c>
      <c r="S111" s="125"/>
    </row>
    <row r="112" spans="1:21" ht="15" customHeight="1">
      <c r="A112" s="20" t="s">
        <v>589</v>
      </c>
      <c r="B112" s="2"/>
      <c r="C112" s="2"/>
      <c r="D112" s="2"/>
      <c r="E112" s="2"/>
      <c r="K112" s="36"/>
      <c r="L112" s="36"/>
      <c r="M112" s="36"/>
      <c r="N112" s="36"/>
      <c r="O112" s="36"/>
      <c r="P112" s="36"/>
      <c r="R112" s="125"/>
      <c r="S112" s="125"/>
    </row>
    <row r="113" spans="1:21" ht="15" customHeight="1">
      <c r="A113" s="389" t="s">
        <v>133</v>
      </c>
      <c r="B113" s="389"/>
      <c r="K113" s="36"/>
      <c r="L113" s="36"/>
      <c r="M113" s="36"/>
      <c r="N113" s="36"/>
      <c r="O113" s="36"/>
      <c r="P113" s="36"/>
      <c r="R113" s="125"/>
      <c r="S113" s="125"/>
    </row>
    <row r="114" spans="1:21" ht="15" customHeight="1">
      <c r="A114" s="4" t="s">
        <v>42</v>
      </c>
      <c r="B114" s="5" t="s">
        <v>134</v>
      </c>
      <c r="C114" s="5" t="s">
        <v>135</v>
      </c>
      <c r="D114" s="5" t="s">
        <v>136</v>
      </c>
      <c r="E114" s="5" t="s">
        <v>137</v>
      </c>
      <c r="K114" s="36"/>
      <c r="L114" s="36"/>
      <c r="M114" s="36"/>
      <c r="N114" s="36"/>
      <c r="O114" s="36"/>
      <c r="P114" s="36"/>
      <c r="R114" s="125"/>
      <c r="S114" s="125"/>
    </row>
    <row r="115" spans="1:21" ht="15" customHeight="1">
      <c r="A115" s="4" t="s">
        <v>28</v>
      </c>
      <c r="B115" s="105"/>
      <c r="C115" s="105"/>
      <c r="D115" s="105"/>
      <c r="E115" s="105"/>
      <c r="K115" s="36"/>
      <c r="L115" s="36"/>
      <c r="M115" s="36"/>
      <c r="N115" s="36"/>
      <c r="O115" s="36"/>
      <c r="P115" s="36"/>
      <c r="R115" s="125"/>
      <c r="S115" s="125"/>
      <c r="U115" s="35" t="s">
        <v>601</v>
      </c>
    </row>
    <row r="116" spans="1:21" ht="15" customHeight="1">
      <c r="A116" s="4" t="s">
        <v>29</v>
      </c>
      <c r="B116" s="107"/>
      <c r="C116" s="107"/>
      <c r="D116" s="107"/>
      <c r="E116" s="107"/>
      <c r="K116" s="36">
        <f>IF(B116&gt;0%, 1, 0)</f>
        <v>0</v>
      </c>
      <c r="L116" s="36">
        <f>IF(C116&gt;0%, 1, 0)</f>
        <v>0</v>
      </c>
      <c r="M116" s="36">
        <f>IF(D116&gt;0%, 1, 0)</f>
        <v>0</v>
      </c>
      <c r="N116" s="36">
        <f>IF(E116&gt;0%, 1, 0)</f>
        <v>0</v>
      </c>
      <c r="O116" s="36"/>
      <c r="P116" s="36"/>
      <c r="R116" s="126">
        <f>SUM(B116:E116)</f>
        <v>0</v>
      </c>
      <c r="S116" s="126">
        <f>SUM(K116:N116)</f>
        <v>0</v>
      </c>
      <c r="U116" s="37">
        <f>IF(S116&gt;0,(R116+R117)/S116, 0)</f>
        <v>0</v>
      </c>
    </row>
    <row r="117" spans="1:21" ht="15" customHeight="1">
      <c r="A117" s="4" t="s">
        <v>30</v>
      </c>
      <c r="B117" s="127" t="str">
        <f>IF(OR(B116="Beta",B116="BETA",B116="CREATE",B116="Create"),B116,IF(B116=1,"High Honors",IF(B116&gt;=0.9,"Honors",IF(B116&gt;=0.7,"Pass",""))))</f>
        <v/>
      </c>
      <c r="C117" s="127" t="str">
        <f>IF(OR(C116="Beta",C116="BETA",C116="CREATE",C116="Create"),C116,IF(C116=1,"High Honors",IF(C116&gt;=0.9,"Honors",IF(C116&gt;=0.7,"Pass",""))))</f>
        <v/>
      </c>
      <c r="D117" s="127" t="str">
        <f>IF(OR(D116="Beta",D116="BETA",D116="CREATE",D116="Create"),D116,IF(D116=1,"High Honors",IF(D116&gt;=0.9,"Honors",IF(D116&gt;=0.7,"Pass",""))))</f>
        <v/>
      </c>
      <c r="E117" s="127" t="str">
        <f>IF(OR(E116="Beta",E116="BETA",E116="CREATE",E116="Create"),E116,IF(E116=1,"High Honors",IF(E116&gt;=0.9,"Honors",IF(E116&gt;=0.7,"Pass",""))))</f>
        <v/>
      </c>
      <c r="K117" s="38"/>
      <c r="L117" s="38"/>
      <c r="M117" s="38"/>
      <c r="N117" s="38"/>
      <c r="O117" s="36"/>
      <c r="P117" s="36"/>
      <c r="R117" s="125">
        <f>COUNTIF(B116:G116,"BETA")+COUNTIF(B116:G116,"CREATE")</f>
        <v>0</v>
      </c>
      <c r="S117" s="125"/>
    </row>
    <row r="118" spans="1:21" ht="15" customHeight="1">
      <c r="B118" s="2"/>
      <c r="C118" s="2"/>
      <c r="D118" s="2"/>
      <c r="E118" s="2"/>
      <c r="K118" s="36"/>
      <c r="L118" s="36"/>
      <c r="M118" s="36"/>
      <c r="N118" s="36"/>
      <c r="O118" s="36"/>
      <c r="P118" s="36"/>
      <c r="R118" s="125"/>
      <c r="S118" s="125"/>
    </row>
    <row r="119" spans="1:21" ht="15" customHeight="1">
      <c r="A119" s="389" t="s">
        <v>138</v>
      </c>
      <c r="B119" s="389"/>
      <c r="K119" s="36"/>
      <c r="L119" s="36"/>
      <c r="M119" s="36"/>
      <c r="N119" s="36"/>
      <c r="O119" s="36"/>
      <c r="P119" s="36"/>
      <c r="R119" s="125"/>
      <c r="S119" s="125"/>
    </row>
    <row r="120" spans="1:21" ht="15" customHeight="1">
      <c r="A120" s="4" t="s">
        <v>42</v>
      </c>
      <c r="B120" s="5" t="s">
        <v>139</v>
      </c>
      <c r="C120" s="5" t="s">
        <v>140</v>
      </c>
      <c r="D120" s="5" t="s">
        <v>141</v>
      </c>
      <c r="E120" s="5" t="s">
        <v>142</v>
      </c>
      <c r="K120" s="36"/>
      <c r="L120" s="36"/>
      <c r="M120" s="36"/>
      <c r="N120" s="36"/>
      <c r="O120" s="36"/>
      <c r="P120" s="36"/>
      <c r="R120" s="125"/>
      <c r="S120" s="125"/>
    </row>
    <row r="121" spans="1:21" ht="15" customHeight="1">
      <c r="A121" s="4" t="s">
        <v>28</v>
      </c>
      <c r="B121" s="105"/>
      <c r="C121" s="105"/>
      <c r="D121" s="105"/>
      <c r="E121" s="105"/>
      <c r="K121" s="36"/>
      <c r="L121" s="36"/>
      <c r="M121" s="36"/>
      <c r="N121" s="36"/>
      <c r="O121" s="36"/>
      <c r="P121" s="36"/>
      <c r="R121" s="125"/>
      <c r="S121" s="125"/>
      <c r="U121" s="35" t="s">
        <v>601</v>
      </c>
    </row>
    <row r="122" spans="1:21" ht="15" customHeight="1">
      <c r="A122" s="4" t="s">
        <v>29</v>
      </c>
      <c r="B122" s="107"/>
      <c r="C122" s="107"/>
      <c r="D122" s="107"/>
      <c r="E122" s="107"/>
      <c r="K122" s="36">
        <f>IF(B122&gt;0%, 1, 0)</f>
        <v>0</v>
      </c>
      <c r="L122" s="36">
        <f>IF(C122&gt;0%, 1, 0)</f>
        <v>0</v>
      </c>
      <c r="M122" s="36">
        <f>IF(D122&gt;0%, 1, 0)</f>
        <v>0</v>
      </c>
      <c r="N122" s="36">
        <f>IF(E122&gt;0%, 1, 0)</f>
        <v>0</v>
      </c>
      <c r="O122" s="36"/>
      <c r="P122" s="36"/>
      <c r="R122" s="126">
        <f>SUM(B122:E122)</f>
        <v>0</v>
      </c>
      <c r="S122" s="126">
        <f>SUM(K122:N122)</f>
        <v>0</v>
      </c>
      <c r="U122" s="37">
        <f>IF(S122&gt;0,(R122+R123)/S122, 0)</f>
        <v>0</v>
      </c>
    </row>
    <row r="123" spans="1:21" ht="15" customHeight="1">
      <c r="A123" s="4" t="s">
        <v>30</v>
      </c>
      <c r="B123" s="127" t="str">
        <f>IF(OR(B122="Beta",B122="BETA",B122="CREATE",B122="Create"),B122,IF(B122=1,"High Honors",IF(B122&gt;=0.9,"Honors",IF(B122&gt;=0.7,"Pass",""))))</f>
        <v/>
      </c>
      <c r="C123" s="127" t="str">
        <f>IF(OR(C122="Beta",C122="BETA",C122="CREATE",C122="Create"),C122,IF(C122=1,"High Honors",IF(C122&gt;=0.9,"Honors",IF(C122&gt;=0.7,"Pass",""))))</f>
        <v/>
      </c>
      <c r="D123" s="127" t="str">
        <f>IF(OR(D122="Beta",D122="BETA",D122="CREATE",D122="Create"),D122,IF(D122=1,"High Honors",IF(D122&gt;=0.9,"Honors",IF(D122&gt;=0.7,"Pass",""))))</f>
        <v/>
      </c>
      <c r="E123" s="127" t="str">
        <f>IF(OR(E122="Beta",E122="BETA",E122="CREATE",E122="Create"),E122,IF(E122=1,"High Honors",IF(E122&gt;=0.9,"Honors",IF(E122&gt;=0.7,"Pass",""))))</f>
        <v/>
      </c>
      <c r="K123" s="36"/>
      <c r="L123" s="36"/>
      <c r="M123" s="36"/>
      <c r="N123" s="36"/>
      <c r="O123" s="36"/>
      <c r="P123" s="36"/>
      <c r="R123" s="125">
        <f>COUNTIF(B122:G122,"BETA")+COUNTIF(B122:G122,"CREATE")</f>
        <v>0</v>
      </c>
      <c r="S123" s="125"/>
    </row>
    <row r="124" spans="1:21" ht="15" customHeight="1">
      <c r="B124" s="2"/>
      <c r="C124" s="2"/>
      <c r="D124" s="2"/>
      <c r="E124" s="2"/>
      <c r="K124" s="36"/>
      <c r="L124" s="36"/>
      <c r="M124" s="36"/>
      <c r="N124" s="36"/>
      <c r="O124" s="36"/>
      <c r="P124" s="36"/>
      <c r="R124" s="125"/>
      <c r="S124" s="125"/>
    </row>
    <row r="125" spans="1:21" ht="15" customHeight="1">
      <c r="A125" s="389" t="s">
        <v>143</v>
      </c>
      <c r="B125" s="389"/>
      <c r="K125" s="36"/>
      <c r="L125" s="36"/>
      <c r="M125" s="36"/>
      <c r="N125" s="36"/>
      <c r="O125" s="36"/>
      <c r="P125" s="36"/>
      <c r="R125" s="125"/>
      <c r="S125" s="125"/>
    </row>
    <row r="126" spans="1:21" ht="15" customHeight="1">
      <c r="A126" s="4" t="s">
        <v>42</v>
      </c>
      <c r="B126" s="5" t="s">
        <v>144</v>
      </c>
      <c r="C126" s="5" t="s">
        <v>145</v>
      </c>
      <c r="D126" s="5" t="s">
        <v>146</v>
      </c>
      <c r="E126" s="5" t="s">
        <v>147</v>
      </c>
      <c r="K126" s="36"/>
      <c r="L126" s="36"/>
      <c r="M126" s="36"/>
      <c r="N126" s="36"/>
      <c r="O126" s="36"/>
      <c r="P126" s="36"/>
      <c r="R126" s="125"/>
      <c r="S126" s="125"/>
    </row>
    <row r="127" spans="1:21" ht="15" customHeight="1">
      <c r="A127" s="4" t="s">
        <v>28</v>
      </c>
      <c r="B127" s="105"/>
      <c r="C127" s="105"/>
      <c r="D127" s="105"/>
      <c r="E127" s="105"/>
      <c r="K127" s="36"/>
      <c r="L127" s="36"/>
      <c r="M127" s="36"/>
      <c r="N127" s="36"/>
      <c r="O127" s="36"/>
      <c r="P127" s="36"/>
      <c r="R127" s="125"/>
      <c r="S127" s="125"/>
      <c r="U127" s="35" t="s">
        <v>601</v>
      </c>
    </row>
    <row r="128" spans="1:21" ht="15" customHeight="1">
      <c r="A128" s="4" t="s">
        <v>29</v>
      </c>
      <c r="B128" s="107"/>
      <c r="C128" s="107"/>
      <c r="D128" s="107"/>
      <c r="E128" s="107"/>
      <c r="K128" s="36">
        <f>IF(B128&gt;0%, 1, 0)</f>
        <v>0</v>
      </c>
      <c r="L128" s="36">
        <f>IF(C128&gt;0%, 1, 0)</f>
        <v>0</v>
      </c>
      <c r="M128" s="36">
        <f>IF(D128&gt;0%, 1, 0)</f>
        <v>0</v>
      </c>
      <c r="N128" s="36">
        <f>IF(E128&gt;0%, 1, 0)</f>
        <v>0</v>
      </c>
      <c r="O128" s="36"/>
      <c r="P128" s="36"/>
      <c r="R128" s="126">
        <f>SUM(B128:E128)</f>
        <v>0</v>
      </c>
      <c r="S128" s="126">
        <f>SUM(K128:N128)</f>
        <v>0</v>
      </c>
      <c r="U128" s="37">
        <f>IF(S128&gt;0,(R128+R129)/S128, 0)</f>
        <v>0</v>
      </c>
    </row>
    <row r="129" spans="1:21" ht="15" customHeight="1">
      <c r="A129" s="4" t="s">
        <v>30</v>
      </c>
      <c r="B129" s="127" t="str">
        <f>IF(OR(B128="Beta",B128="BETA",B128="CREATE",B128="Create"),B128,IF(B128=1,"High Honors",IF(B128&gt;=0.9,"Honors",IF(B128&gt;=0.7,"Pass",""))))</f>
        <v/>
      </c>
      <c r="C129" s="127" t="str">
        <f>IF(OR(C128="Beta",C128="BETA",C128="CREATE",C128="Create"),C128,IF(C128=1,"High Honors",IF(C128&gt;=0.9,"Honors",IF(C128&gt;=0.7,"Pass",""))))</f>
        <v/>
      </c>
      <c r="D129" s="127" t="str">
        <f>IF(OR(D128="Beta",D128="BETA",D128="CREATE",D128="Create"),D128,IF(D128=1,"High Honors",IF(D128&gt;=0.9,"Honors",IF(D128&gt;=0.7,"Pass",""))))</f>
        <v/>
      </c>
      <c r="E129" s="127" t="str">
        <f>IF(OR(E128="Beta",E128="BETA",E128="CREATE",E128="Create"),E128,IF(E128=1,"High Honors",IF(E128&gt;=0.9,"Honors",IF(E128&gt;=0.7,"Pass",""))))</f>
        <v/>
      </c>
      <c r="K129" s="36"/>
      <c r="L129" s="36"/>
      <c r="M129" s="36"/>
      <c r="N129" s="36"/>
      <c r="O129" s="36"/>
      <c r="P129" s="36"/>
      <c r="R129" s="125">
        <f>COUNTIF(B128:G128,"BETA")+COUNTIF(B128:G128,"CREATE")</f>
        <v>0</v>
      </c>
      <c r="S129" s="125"/>
    </row>
    <row r="130" spans="1:21" ht="15" customHeight="1">
      <c r="K130" s="36"/>
      <c r="L130" s="36"/>
      <c r="M130" s="36"/>
      <c r="N130" s="36"/>
      <c r="O130" s="36"/>
      <c r="P130" s="36"/>
      <c r="R130" s="125"/>
      <c r="S130" s="125"/>
    </row>
    <row r="131" spans="1:21" ht="15" customHeight="1">
      <c r="A131" s="389" t="s">
        <v>148</v>
      </c>
      <c r="B131" s="389"/>
      <c r="K131" s="36"/>
      <c r="L131" s="36"/>
      <c r="M131" s="36"/>
      <c r="N131" s="36"/>
      <c r="O131" s="36"/>
      <c r="P131" s="36"/>
      <c r="R131" s="125"/>
      <c r="S131" s="125"/>
    </row>
    <row r="132" spans="1:21" ht="15" customHeight="1">
      <c r="A132" s="4" t="s">
        <v>42</v>
      </c>
      <c r="B132" s="5" t="s">
        <v>149</v>
      </c>
      <c r="C132" s="5" t="s">
        <v>150</v>
      </c>
      <c r="D132" s="5" t="s">
        <v>151</v>
      </c>
      <c r="E132" s="5" t="s">
        <v>152</v>
      </c>
      <c r="K132" s="36"/>
      <c r="L132" s="36"/>
      <c r="M132" s="36"/>
      <c r="N132" s="36"/>
      <c r="O132" s="36"/>
      <c r="P132" s="36"/>
      <c r="R132" s="125"/>
      <c r="S132" s="125"/>
    </row>
    <row r="133" spans="1:21" ht="15" customHeight="1">
      <c r="A133" s="4" t="s">
        <v>28</v>
      </c>
      <c r="B133" s="105"/>
      <c r="C133" s="105"/>
      <c r="D133" s="105"/>
      <c r="E133" s="105"/>
      <c r="K133" s="36"/>
      <c r="L133" s="36"/>
      <c r="M133" s="36"/>
      <c r="N133" s="36"/>
      <c r="O133" s="36"/>
      <c r="P133" s="36"/>
      <c r="R133" s="125"/>
      <c r="S133" s="125"/>
      <c r="U133" s="35" t="s">
        <v>601</v>
      </c>
    </row>
    <row r="134" spans="1:21" ht="15" customHeight="1">
      <c r="A134" s="4" t="s">
        <v>29</v>
      </c>
      <c r="B134" s="107"/>
      <c r="C134" s="107"/>
      <c r="D134" s="107"/>
      <c r="E134" s="107"/>
      <c r="K134" s="36">
        <f>IF(B134&gt;0%, 1, 0)</f>
        <v>0</v>
      </c>
      <c r="L134" s="36">
        <f>IF(C134&gt;0%, 1, 0)</f>
        <v>0</v>
      </c>
      <c r="M134" s="36">
        <f>IF(D134&gt;0%, 1, 0)</f>
        <v>0</v>
      </c>
      <c r="N134" s="36">
        <f>IF(E134&gt;0%, 1, 0)</f>
        <v>0</v>
      </c>
      <c r="O134" s="36"/>
      <c r="P134" s="36"/>
      <c r="R134" s="126">
        <f>SUM(B134:E134)</f>
        <v>0</v>
      </c>
      <c r="S134" s="126">
        <f>SUM(K134:N134)</f>
        <v>0</v>
      </c>
      <c r="U134" s="37">
        <f>IF(S134&gt;0,(R134+R135)/S134, 0)</f>
        <v>0</v>
      </c>
    </row>
    <row r="135" spans="1:21" ht="15" customHeight="1">
      <c r="A135" s="4" t="s">
        <v>30</v>
      </c>
      <c r="B135" s="127" t="str">
        <f>IF(OR(B134="Beta",B134="BETA",B134="CREATE",B134="Create"),B134,IF(B134=1,"High Honors",IF(B134&gt;=0.9,"Honors",IF(B134&gt;=0.7,"Pass",""))))</f>
        <v/>
      </c>
      <c r="C135" s="127" t="str">
        <f>IF(OR(C134="Beta",C134="BETA",C134="CREATE",C134="Create"),C134,IF(C134=1,"High Honors",IF(C134&gt;=0.9,"Honors",IF(C134&gt;=0.7,"Pass",""))))</f>
        <v/>
      </c>
      <c r="D135" s="127" t="str">
        <f>IF(OR(D134="Beta",D134="BETA",D134="CREATE",D134="Create"),D134,IF(D134=1,"High Honors",IF(D134&gt;=0.9,"Honors",IF(D134&gt;=0.7,"Pass",""))))</f>
        <v/>
      </c>
      <c r="E135" s="127" t="str">
        <f>IF(OR(E134="Beta",E134="BETA",E134="CREATE",E134="Create"),E134,IF(E134=1,"High Honors",IF(E134&gt;=0.9,"Honors",IF(E134&gt;=0.7,"Pass",""))))</f>
        <v/>
      </c>
      <c r="K135" s="36"/>
      <c r="L135" s="36"/>
      <c r="M135" s="36"/>
      <c r="N135" s="36"/>
      <c r="O135" s="36"/>
      <c r="P135" s="36"/>
      <c r="R135" s="125">
        <f>COUNTIF(B134:G134,"BETA")+COUNTIF(B134:G134,"CREATE")</f>
        <v>0</v>
      </c>
      <c r="S135" s="125"/>
    </row>
    <row r="136" spans="1:21" ht="15" customHeight="1">
      <c r="B136" s="2"/>
      <c r="C136" s="2"/>
      <c r="D136" s="2"/>
      <c r="E136" s="2"/>
      <c r="K136" s="36"/>
      <c r="L136" s="36"/>
      <c r="M136" s="36"/>
      <c r="N136" s="36"/>
      <c r="O136" s="36"/>
      <c r="P136" s="36"/>
      <c r="R136" s="125"/>
      <c r="S136" s="125"/>
    </row>
    <row r="137" spans="1:21" ht="15" customHeight="1">
      <c r="A137" s="391" t="s">
        <v>153</v>
      </c>
      <c r="B137" s="391"/>
      <c r="K137" s="36"/>
      <c r="L137" s="36"/>
      <c r="M137" s="36"/>
      <c r="N137" s="36"/>
      <c r="O137" s="36"/>
      <c r="P137" s="36"/>
      <c r="R137" s="125"/>
      <c r="S137" s="125"/>
    </row>
    <row r="138" spans="1:21" ht="15" customHeight="1">
      <c r="A138" s="23" t="s">
        <v>42</v>
      </c>
      <c r="B138" s="5" t="s">
        <v>154</v>
      </c>
      <c r="C138" s="5" t="s">
        <v>155</v>
      </c>
      <c r="D138" s="5" t="s">
        <v>156</v>
      </c>
      <c r="E138" s="5" t="s">
        <v>157</v>
      </c>
      <c r="K138" s="36"/>
      <c r="L138" s="36"/>
      <c r="M138" s="36"/>
      <c r="N138" s="36"/>
      <c r="O138" s="36"/>
      <c r="P138" s="36"/>
      <c r="R138" s="125"/>
      <c r="S138" s="125"/>
    </row>
    <row r="139" spans="1:21" ht="15" customHeight="1">
      <c r="A139" s="24" t="s">
        <v>28</v>
      </c>
      <c r="B139" s="114"/>
      <c r="C139" s="114"/>
      <c r="D139" s="114"/>
      <c r="E139" s="114"/>
      <c r="K139" s="36"/>
      <c r="L139" s="36"/>
      <c r="M139" s="36"/>
      <c r="N139" s="36"/>
      <c r="O139" s="36"/>
      <c r="P139" s="36"/>
      <c r="R139" s="125"/>
      <c r="S139" s="125"/>
      <c r="U139" s="35" t="s">
        <v>601</v>
      </c>
    </row>
    <row r="140" spans="1:21" ht="15" customHeight="1">
      <c r="A140" s="24" t="s">
        <v>29</v>
      </c>
      <c r="B140" s="110"/>
      <c r="C140" s="110"/>
      <c r="D140" s="110"/>
      <c r="E140" s="110"/>
      <c r="K140" s="36">
        <f>IF(B140&gt;0%, 1, 0)</f>
        <v>0</v>
      </c>
      <c r="L140" s="36">
        <f>IF(C140&gt;0%, 1, 0)</f>
        <v>0</v>
      </c>
      <c r="M140" s="36">
        <f>IF(D140&gt;0%, 1, 0)</f>
        <v>0</v>
      </c>
      <c r="N140" s="36">
        <f>IF(E140&gt;0%, 1, 0)</f>
        <v>0</v>
      </c>
      <c r="O140" s="36"/>
      <c r="P140" s="36"/>
      <c r="R140" s="126">
        <f>SUM(B140:E140)</f>
        <v>0</v>
      </c>
      <c r="S140" s="126">
        <f>SUM(K140:N140)</f>
        <v>0</v>
      </c>
      <c r="U140" s="37">
        <f>IF(S140&gt;0,(R140+R141)/S140, 0)</f>
        <v>0</v>
      </c>
    </row>
    <row r="141" spans="1:21" ht="15" customHeight="1">
      <c r="A141" s="24" t="s">
        <v>30</v>
      </c>
      <c r="B141" s="127" t="str">
        <f>IF(OR(B140="Beta",B140="BETA",B140="CREATE",B140="Create"),B140,IF(B140=1,"High Honors",IF(B140&gt;=0.9,"Honors",IF(B140&gt;=0.7,"Pass",""))))</f>
        <v/>
      </c>
      <c r="C141" s="127" t="str">
        <f>IF(OR(C140="Beta",C140="BETA",C140="CREATE",C140="Create"),C140,IF(C140=1,"High Honors",IF(C140&gt;=0.9,"Honors",IF(C140&gt;=0.7,"Pass",""))))</f>
        <v/>
      </c>
      <c r="D141" s="127" t="str">
        <f>IF(OR(D140="Beta",D140="BETA",D140="CREATE",D140="Create"),D140,IF(D140=1,"High Honors",IF(D140&gt;=0.9,"Honors",IF(D140&gt;=0.7,"Pass",""))))</f>
        <v/>
      </c>
      <c r="E141" s="127" t="str">
        <f>IF(OR(E140="Beta",E140="BETA",E140="CREATE",E140="Create"),E140,IF(E140=1,"High Honors",IF(E140&gt;=0.9,"Honors",IF(E140&gt;=0.7,"Pass",""))))</f>
        <v/>
      </c>
      <c r="K141" s="36"/>
      <c r="L141" s="36"/>
      <c r="M141" s="36"/>
      <c r="N141" s="36"/>
      <c r="O141" s="36"/>
      <c r="P141" s="36"/>
      <c r="R141" s="125">
        <f>COUNTIF(B140:G140,"BETA")+COUNTIF(B140:G140,"CREATE")</f>
        <v>0</v>
      </c>
      <c r="S141" s="125"/>
    </row>
    <row r="142" spans="1:21" ht="15" customHeight="1">
      <c r="K142" s="36"/>
      <c r="L142" s="36"/>
      <c r="M142" s="36"/>
      <c r="N142" s="36"/>
      <c r="O142" s="36"/>
      <c r="P142" s="36"/>
      <c r="R142" s="125"/>
      <c r="S142" s="125"/>
    </row>
    <row r="143" spans="1:21" ht="15" customHeight="1">
      <c r="A143" s="30" t="s">
        <v>590</v>
      </c>
      <c r="K143" s="36"/>
      <c r="L143" s="36"/>
      <c r="M143" s="36"/>
      <c r="N143" s="36"/>
      <c r="O143" s="36"/>
      <c r="P143" s="36"/>
      <c r="R143" s="125"/>
      <c r="S143" s="125"/>
    </row>
    <row r="144" spans="1:21" ht="15" customHeight="1">
      <c r="A144" s="390" t="s">
        <v>79</v>
      </c>
      <c r="B144" s="390"/>
      <c r="K144" s="36"/>
      <c r="L144" s="36"/>
      <c r="M144" s="36"/>
      <c r="N144" s="36"/>
      <c r="O144" s="36"/>
      <c r="P144" s="36"/>
      <c r="R144" s="125"/>
      <c r="S144" s="125"/>
    </row>
    <row r="145" spans="1:21" ht="15" customHeight="1">
      <c r="A145" s="4" t="s">
        <v>42</v>
      </c>
      <c r="B145" s="5" t="s">
        <v>84</v>
      </c>
      <c r="C145" s="21" t="s">
        <v>85</v>
      </c>
      <c r="D145" s="5" t="s">
        <v>86</v>
      </c>
      <c r="E145" s="5" t="s">
        <v>87</v>
      </c>
      <c r="K145" s="36"/>
      <c r="L145" s="36"/>
      <c r="M145" s="36"/>
      <c r="N145" s="36"/>
      <c r="O145" s="36"/>
      <c r="P145" s="36"/>
      <c r="R145" s="125"/>
      <c r="S145" s="125"/>
    </row>
    <row r="146" spans="1:21" ht="15" customHeight="1">
      <c r="A146" s="22" t="s">
        <v>28</v>
      </c>
      <c r="B146" s="115"/>
      <c r="C146" s="105"/>
      <c r="D146" s="105"/>
      <c r="E146" s="105"/>
      <c r="K146" s="36"/>
      <c r="L146" s="36"/>
      <c r="M146" s="36"/>
      <c r="N146" s="36"/>
      <c r="O146" s="36"/>
      <c r="P146" s="36"/>
      <c r="R146" s="125"/>
      <c r="S146" s="125"/>
      <c r="U146" s="35" t="s">
        <v>601</v>
      </c>
    </row>
    <row r="147" spans="1:21" ht="15" customHeight="1">
      <c r="A147" s="4" t="s">
        <v>29</v>
      </c>
      <c r="B147" s="107"/>
      <c r="C147" s="107"/>
      <c r="D147" s="107"/>
      <c r="E147" s="107"/>
      <c r="K147" s="36">
        <f>IF(B147&gt;0%, 1, 0)</f>
        <v>0</v>
      </c>
      <c r="L147" s="36">
        <f>IF(C147&gt;0%, 1, 0)</f>
        <v>0</v>
      </c>
      <c r="M147" s="36">
        <f>IF(D147&gt;0%, 1, 0)</f>
        <v>0</v>
      </c>
      <c r="N147" s="36">
        <f>IF(E147&gt;0%, 1, 0)</f>
        <v>0</v>
      </c>
      <c r="O147" s="36"/>
      <c r="P147" s="36"/>
      <c r="R147" s="126">
        <f>SUM(B147:E147)</f>
        <v>0</v>
      </c>
      <c r="S147" s="126">
        <f>SUM(K147:N147)</f>
        <v>0</v>
      </c>
      <c r="U147" s="37">
        <f>IF(S147&gt;0,(R147+R148)/S147, 0)</f>
        <v>0</v>
      </c>
    </row>
    <row r="148" spans="1:21" ht="15" customHeight="1">
      <c r="A148" s="4" t="s">
        <v>30</v>
      </c>
      <c r="B148" s="127" t="str">
        <f>IF(OR(B147="Beta",B147="BETA",B147="CREATE",B147="Create"),B147,IF(B147=1,"High Honors",IF(B147&gt;=0.9,"Honors",IF(B147&gt;=0.7,"Pass",""))))</f>
        <v/>
      </c>
      <c r="C148" s="127" t="str">
        <f>IF(OR(C147="Beta",C147="BETA",C147="CREATE",C147="Create"),C147,IF(C147=1,"High Honors",IF(C147&gt;=0.9,"Honors",IF(C147&gt;=0.7,"Pass",""))))</f>
        <v/>
      </c>
      <c r="D148" s="127" t="str">
        <f>IF(OR(D147="Beta",D147="BETA",D147="CREATE",D147="Create"),D147,IF(D147=1,"High Honors",IF(D147&gt;=0.9,"Honors",IF(D147&gt;=0.7,"Pass",""))))</f>
        <v/>
      </c>
      <c r="E148" s="127" t="str">
        <f>IF(OR(E147="Beta",E147="BETA",E147="CREATE",E147="Create"),E147,IF(E147=1,"High Honors",IF(E147&gt;=0.9,"Honors",IF(E147&gt;=0.7,"Pass",""))))</f>
        <v/>
      </c>
      <c r="K148" s="38"/>
      <c r="L148" s="38"/>
      <c r="M148" s="38"/>
      <c r="N148" s="38"/>
      <c r="O148" s="36"/>
      <c r="P148" s="36"/>
      <c r="R148" s="125">
        <f>COUNTIF(B147:G147,"BETA")+COUNTIF(B147:G147,"CREATE")</f>
        <v>0</v>
      </c>
      <c r="S148" s="125"/>
    </row>
    <row r="149" spans="1:21" ht="15" customHeight="1">
      <c r="A149" s="30" t="s">
        <v>590</v>
      </c>
      <c r="K149" s="36"/>
      <c r="L149" s="36"/>
      <c r="M149" s="36"/>
      <c r="N149" s="36"/>
      <c r="O149" s="36"/>
      <c r="P149" s="36"/>
      <c r="R149" s="125"/>
      <c r="S149" s="125"/>
    </row>
    <row r="150" spans="1:21" ht="15" customHeight="1">
      <c r="A150" s="390" t="s">
        <v>88</v>
      </c>
      <c r="B150" s="390"/>
      <c r="K150" s="36"/>
      <c r="L150" s="36"/>
      <c r="M150" s="36"/>
      <c r="N150" s="36"/>
      <c r="O150" s="36"/>
      <c r="P150" s="36"/>
      <c r="R150" s="125"/>
      <c r="S150" s="125"/>
    </row>
    <row r="151" spans="1:21" ht="15" customHeight="1">
      <c r="A151" s="31" t="s">
        <v>42</v>
      </c>
      <c r="B151" s="26" t="s">
        <v>90</v>
      </c>
      <c r="C151" s="5" t="s">
        <v>91</v>
      </c>
      <c r="D151" s="21" t="s">
        <v>92</v>
      </c>
      <c r="E151" s="5" t="s">
        <v>93</v>
      </c>
      <c r="K151" s="36"/>
      <c r="L151" s="36"/>
      <c r="M151" s="36"/>
      <c r="N151" s="36"/>
      <c r="O151" s="36"/>
      <c r="P151" s="36"/>
      <c r="R151" s="125"/>
      <c r="S151" s="125"/>
    </row>
    <row r="152" spans="1:21" ht="15" customHeight="1">
      <c r="A152" s="32" t="s">
        <v>28</v>
      </c>
      <c r="B152" s="105"/>
      <c r="C152" s="105"/>
      <c r="D152" s="116"/>
      <c r="E152" s="105"/>
      <c r="K152" s="36"/>
      <c r="L152" s="36"/>
      <c r="M152" s="36"/>
      <c r="N152" s="36"/>
      <c r="O152" s="36"/>
      <c r="P152" s="36"/>
      <c r="R152" s="125"/>
      <c r="S152" s="125"/>
      <c r="U152" s="35" t="s">
        <v>601</v>
      </c>
    </row>
    <row r="153" spans="1:21" ht="15" customHeight="1">
      <c r="A153" s="32" t="s">
        <v>29</v>
      </c>
      <c r="B153" s="107"/>
      <c r="C153" s="107"/>
      <c r="D153" s="117"/>
      <c r="E153" s="107"/>
      <c r="K153" s="36">
        <f>IF(B153&gt;0%, 1, 0)</f>
        <v>0</v>
      </c>
      <c r="L153" s="36">
        <f>IF(C153&gt;0%, 1, 0)</f>
        <v>0</v>
      </c>
      <c r="M153" s="36">
        <f>IF(D153&gt;0%, 1, 0)</f>
        <v>0</v>
      </c>
      <c r="N153" s="36">
        <f>IF(E153&gt;0%, 1, 0)</f>
        <v>0</v>
      </c>
      <c r="O153" s="36"/>
      <c r="P153" s="36"/>
      <c r="R153" s="126">
        <f>SUM(B153:E153)</f>
        <v>0</v>
      </c>
      <c r="S153" s="126">
        <f>SUM(K153:N153)</f>
        <v>0</v>
      </c>
      <c r="U153" s="37">
        <f>IF(S153&gt;0,(R153+R154)/S153, 0)</f>
        <v>0</v>
      </c>
    </row>
    <row r="154" spans="1:21" ht="15" customHeight="1">
      <c r="A154" s="32" t="s">
        <v>30</v>
      </c>
      <c r="B154" s="127" t="str">
        <f>IF(OR(B153="Beta",B153="BETA",B153="CREATE",B153="Create"),B153,IF(B153=1,"High Honors",IF(B153&gt;=0.9,"Honors",IF(B153&gt;=0.7,"Pass",""))))</f>
        <v/>
      </c>
      <c r="C154" s="127" t="str">
        <f>IF(OR(C153="Beta",C153="BETA",C153="CREATE",C153="Create"),C153,IF(C153=1,"High Honors",IF(C153&gt;=0.9,"Honors",IF(C153&gt;=0.7,"Pass",""))))</f>
        <v/>
      </c>
      <c r="D154" s="127" t="str">
        <f>IF(OR(D153="Beta",D153="BETA",D153="CREATE",D153="Create"),D153,IF(D153=1,"High Honors",IF(D153&gt;=0.9,"Honors",IF(D153&gt;=0.7,"Pass",""))))</f>
        <v/>
      </c>
      <c r="E154" s="127" t="str">
        <f>IF(OR(E153="Beta",E153="BETA",E153="CREATE",E153="Create"),E153,IF(E153=1,"High Honors",IF(E153&gt;=0.9,"Honors",IF(E153&gt;=0.7,"Pass",""))))</f>
        <v/>
      </c>
      <c r="K154" s="36"/>
      <c r="L154" s="36"/>
      <c r="M154" s="36"/>
      <c r="N154" s="36"/>
      <c r="O154" s="36"/>
      <c r="P154" s="36"/>
      <c r="R154" s="125">
        <f>COUNTIF(B153:G153,"BETA")+COUNTIF(B153:G153,"CREATE")</f>
        <v>0</v>
      </c>
      <c r="S154" s="125"/>
    </row>
    <row r="155" spans="1:21" ht="15" customHeight="1">
      <c r="K155" s="36"/>
      <c r="L155" s="36"/>
      <c r="M155" s="36"/>
      <c r="N155" s="36"/>
      <c r="O155" s="36"/>
      <c r="P155" s="36"/>
      <c r="R155" s="125"/>
      <c r="S155" s="125"/>
    </row>
    <row r="156" spans="1:21" ht="15" customHeight="1">
      <c r="A156" s="394" t="s">
        <v>94</v>
      </c>
      <c r="B156" s="395"/>
      <c r="K156" s="36"/>
      <c r="L156" s="36"/>
      <c r="M156" s="36"/>
      <c r="N156" s="36"/>
      <c r="O156" s="36"/>
      <c r="P156" s="36"/>
      <c r="R156" s="125"/>
      <c r="S156" s="125"/>
    </row>
    <row r="157" spans="1:21" ht="15" customHeight="1">
      <c r="A157" s="4" t="s">
        <v>42</v>
      </c>
      <c r="B157" s="5" t="s">
        <v>95</v>
      </c>
      <c r="C157" s="5" t="s">
        <v>96</v>
      </c>
      <c r="D157" s="5" t="s">
        <v>97</v>
      </c>
      <c r="E157" s="5" t="s">
        <v>98</v>
      </c>
      <c r="K157" s="36"/>
      <c r="L157" s="36"/>
      <c r="M157" s="36"/>
      <c r="N157" s="36"/>
      <c r="O157" s="36"/>
      <c r="P157" s="36"/>
      <c r="R157" s="125"/>
      <c r="S157" s="125"/>
    </row>
    <row r="158" spans="1:21" ht="15" customHeight="1">
      <c r="A158" s="4" t="s">
        <v>28</v>
      </c>
      <c r="B158" s="105"/>
      <c r="C158" s="105"/>
      <c r="D158" s="105"/>
      <c r="E158" s="105"/>
      <c r="K158" s="36"/>
      <c r="L158" s="36"/>
      <c r="M158" s="36"/>
      <c r="N158" s="36"/>
      <c r="O158" s="36"/>
      <c r="P158" s="36"/>
      <c r="R158" s="125"/>
      <c r="S158" s="125"/>
      <c r="U158" s="35" t="s">
        <v>601</v>
      </c>
    </row>
    <row r="159" spans="1:21" ht="15" customHeight="1">
      <c r="A159" s="4" t="s">
        <v>29</v>
      </c>
      <c r="B159" s="107"/>
      <c r="C159" s="107"/>
      <c r="D159" s="107"/>
      <c r="E159" s="107"/>
      <c r="K159" s="36">
        <f>IF(B159&gt;0%, 1, 0)</f>
        <v>0</v>
      </c>
      <c r="L159" s="36">
        <f>IF(C159&gt;0%, 1, 0)</f>
        <v>0</v>
      </c>
      <c r="M159" s="36">
        <f>IF(D159&gt;0%, 1, 0)</f>
        <v>0</v>
      </c>
      <c r="N159" s="36">
        <f>IF(E159&gt;0%, 1, 0)</f>
        <v>0</v>
      </c>
      <c r="O159" s="36"/>
      <c r="P159" s="36"/>
      <c r="R159" s="126">
        <f>SUM(B159:E159)</f>
        <v>0</v>
      </c>
      <c r="S159" s="126">
        <f>SUM(K159:N159)</f>
        <v>0</v>
      </c>
      <c r="U159" s="37">
        <f>IF(S159&gt;0,(R159+R160)/S159, 0)</f>
        <v>0</v>
      </c>
    </row>
    <row r="160" spans="1:21" ht="15" customHeight="1">
      <c r="A160" s="4" t="s">
        <v>30</v>
      </c>
      <c r="B160" s="127" t="str">
        <f>IF(OR(B159="Beta",B159="BETA",B159="CREATE",B159="Create"),B159,IF(B159=1,"High Honors",IF(B159&gt;=0.9,"Honors",IF(B159&gt;=0.7,"Pass",""))))</f>
        <v/>
      </c>
      <c r="C160" s="127" t="str">
        <f>IF(OR(C159="Beta",C159="BETA",C159="CREATE",C159="Create"),C159,IF(C159=1,"High Honors",IF(C159&gt;=0.9,"Honors",IF(C159&gt;=0.7,"Pass",""))))</f>
        <v/>
      </c>
      <c r="D160" s="127" t="str">
        <f>IF(OR(D159="Beta",D159="BETA",D159="CREATE",D159="Create"),D159,IF(D159=1,"High Honors",IF(D159&gt;=0.9,"Honors",IF(D159&gt;=0.7,"Pass",""))))</f>
        <v/>
      </c>
      <c r="E160" s="127" t="str">
        <f>IF(OR(E159="Beta",E159="BETA",E159="CREATE",E159="Create"),E159,IF(E159=1,"High Honors",IF(E159&gt;=0.9,"Honors",IF(E159&gt;=0.7,"Pass",""))))</f>
        <v/>
      </c>
      <c r="K160" s="36"/>
      <c r="L160" s="36"/>
      <c r="M160" s="36"/>
      <c r="N160" s="36"/>
      <c r="O160" s="36"/>
      <c r="P160" s="36"/>
      <c r="R160" s="125">
        <f>COUNTIF(B159:G159,"BETA")+COUNTIF(B159:G159,"CREATE")</f>
        <v>0</v>
      </c>
      <c r="S160" s="125"/>
    </row>
    <row r="161" spans="1:21" ht="15" customHeight="1">
      <c r="K161" s="36"/>
      <c r="L161" s="36"/>
      <c r="M161" s="36"/>
      <c r="N161" s="36"/>
      <c r="O161" s="36"/>
      <c r="P161" s="36"/>
      <c r="R161" s="125"/>
      <c r="S161" s="125"/>
    </row>
    <row r="162" spans="1:21" ht="15" customHeight="1">
      <c r="A162" s="20" t="s">
        <v>591</v>
      </c>
      <c r="K162" s="36"/>
      <c r="L162" s="36"/>
      <c r="M162" s="36"/>
      <c r="N162" s="36"/>
      <c r="O162" s="36"/>
      <c r="P162" s="36"/>
      <c r="R162" s="125"/>
      <c r="S162" s="125"/>
    </row>
    <row r="163" spans="1:21" ht="15" customHeight="1">
      <c r="A163" s="394" t="s">
        <v>114</v>
      </c>
      <c r="B163" s="395"/>
      <c r="K163" s="36"/>
      <c r="L163" s="36"/>
      <c r="M163" s="36"/>
      <c r="N163" s="36"/>
      <c r="O163" s="36"/>
      <c r="P163" s="36"/>
      <c r="R163" s="125"/>
      <c r="S163" s="125"/>
    </row>
    <row r="164" spans="1:21" ht="15" customHeight="1">
      <c r="A164" s="4" t="s">
        <v>42</v>
      </c>
      <c r="B164" s="5" t="s">
        <v>115</v>
      </c>
      <c r="C164" s="5" t="s">
        <v>116</v>
      </c>
      <c r="D164" s="5" t="s">
        <v>117</v>
      </c>
      <c r="E164" s="5" t="s">
        <v>118</v>
      </c>
      <c r="K164" s="36"/>
      <c r="L164" s="36"/>
      <c r="M164" s="36"/>
      <c r="N164" s="36"/>
      <c r="O164" s="36"/>
      <c r="P164" s="36"/>
      <c r="R164" s="125"/>
      <c r="S164" s="125"/>
    </row>
    <row r="165" spans="1:21" ht="15" customHeight="1">
      <c r="A165" s="4" t="s">
        <v>28</v>
      </c>
      <c r="B165" s="105"/>
      <c r="C165" s="105"/>
      <c r="D165" s="105"/>
      <c r="E165" s="105"/>
      <c r="K165" s="36"/>
      <c r="L165" s="36"/>
      <c r="M165" s="36"/>
      <c r="N165" s="36"/>
      <c r="O165" s="36"/>
      <c r="P165" s="36"/>
      <c r="R165" s="125"/>
      <c r="S165" s="125"/>
      <c r="U165" s="35" t="s">
        <v>601</v>
      </c>
    </row>
    <row r="166" spans="1:21" ht="15" customHeight="1">
      <c r="A166" s="4" t="s">
        <v>29</v>
      </c>
      <c r="B166" s="107"/>
      <c r="C166" s="107"/>
      <c r="D166" s="107"/>
      <c r="E166" s="107"/>
      <c r="K166" s="36">
        <f>IF(B166&gt;0%, 1, 0)</f>
        <v>0</v>
      </c>
      <c r="L166" s="36">
        <f>IF(C166&gt;0%, 1, 0)</f>
        <v>0</v>
      </c>
      <c r="M166" s="36">
        <f>IF(D166&gt;0%, 1, 0)</f>
        <v>0</v>
      </c>
      <c r="N166" s="36">
        <f>IF(E166&gt;0%, 1, 0)</f>
        <v>0</v>
      </c>
      <c r="O166" s="36"/>
      <c r="P166" s="36"/>
      <c r="R166" s="126">
        <f>SUM(B166:E166)</f>
        <v>0</v>
      </c>
      <c r="S166" s="126">
        <f>SUM(K166:N166)</f>
        <v>0</v>
      </c>
      <c r="U166" s="37">
        <f>IF(S166&gt;0,(R166+R167)/S166, 0)</f>
        <v>0</v>
      </c>
    </row>
    <row r="167" spans="1:21" ht="15" customHeight="1">
      <c r="A167" s="4" t="s">
        <v>30</v>
      </c>
      <c r="B167" s="127" t="str">
        <f>IF(OR(B166="Beta",B166="BETA",B166="CREATE",B166="Create"),B166,IF(B166=1,"High Honors",IF(B166&gt;=0.9,"Honors",IF(B166&gt;=0.7,"Pass",""))))</f>
        <v/>
      </c>
      <c r="C167" s="127" t="str">
        <f>IF(OR(C166="Beta",C166="BETA",C166="CREATE",C166="Create"),C166,IF(C166=1,"High Honors",IF(C166&gt;=0.9,"Honors",IF(C166&gt;=0.7,"Pass",""))))</f>
        <v/>
      </c>
      <c r="D167" s="127" t="str">
        <f>IF(OR(D166="Beta",D166="BETA",D166="CREATE",D166="Create"),D166,IF(D166=1,"High Honors",IF(D166&gt;=0.9,"Honors",IF(D166&gt;=0.7,"Pass",""))))</f>
        <v/>
      </c>
      <c r="E167" s="127" t="str">
        <f>IF(OR(E166="Beta",E166="BETA",E166="CREATE",E166="Create"),E166,IF(E166=1,"High Honors",IF(E166&gt;=0.9,"Honors",IF(E166&gt;=0.7,"Pass",""))))</f>
        <v/>
      </c>
      <c r="K167" s="36"/>
      <c r="L167" s="36"/>
      <c r="M167" s="36"/>
      <c r="N167" s="36"/>
      <c r="O167" s="36"/>
      <c r="P167" s="36"/>
      <c r="R167" s="125">
        <f>COUNTIF(B166:G166,"BETA")+COUNTIF(B166:G166,"CREATE")</f>
        <v>0</v>
      </c>
      <c r="S167" s="125"/>
    </row>
    <row r="168" spans="1:21" ht="15" customHeight="1">
      <c r="A168" s="15"/>
      <c r="B168" s="15"/>
      <c r="C168" s="15"/>
      <c r="D168" s="15"/>
      <c r="E168" s="15"/>
      <c r="K168" s="36"/>
      <c r="L168" s="36"/>
      <c r="M168" s="36"/>
      <c r="N168" s="36"/>
      <c r="O168" s="36"/>
      <c r="P168" s="36"/>
      <c r="R168" s="125"/>
      <c r="S168" s="125"/>
    </row>
    <row r="169" spans="1:21" ht="15" customHeight="1">
      <c r="A169" s="394" t="s">
        <v>119</v>
      </c>
      <c r="B169" s="395"/>
      <c r="K169" s="36"/>
      <c r="L169" s="36"/>
      <c r="M169" s="36"/>
      <c r="N169" s="36"/>
      <c r="O169" s="36"/>
      <c r="P169" s="36"/>
      <c r="R169" s="125"/>
      <c r="S169" s="125"/>
    </row>
    <row r="170" spans="1:21" ht="15" customHeight="1">
      <c r="A170" s="4" t="s">
        <v>42</v>
      </c>
      <c r="B170" s="5" t="s">
        <v>120</v>
      </c>
      <c r="C170" s="5" t="s">
        <v>121</v>
      </c>
      <c r="D170" s="5" t="s">
        <v>122</v>
      </c>
      <c r="E170" s="5" t="s">
        <v>786</v>
      </c>
      <c r="K170" s="36"/>
      <c r="L170" s="36"/>
      <c r="M170" s="36"/>
      <c r="N170" s="36"/>
      <c r="O170" s="36"/>
      <c r="P170" s="36"/>
      <c r="R170" s="125"/>
      <c r="S170" s="125"/>
    </row>
    <row r="171" spans="1:21" ht="15" customHeight="1">
      <c r="A171" s="4" t="s">
        <v>28</v>
      </c>
      <c r="B171" s="105"/>
      <c r="C171" s="105"/>
      <c r="D171" s="105"/>
      <c r="E171" s="105"/>
      <c r="K171" s="36"/>
      <c r="L171" s="36"/>
      <c r="M171" s="36"/>
      <c r="N171" s="36"/>
      <c r="O171" s="36"/>
      <c r="P171" s="36"/>
      <c r="R171" s="125"/>
      <c r="S171" s="125"/>
      <c r="U171" s="35" t="s">
        <v>601</v>
      </c>
    </row>
    <row r="172" spans="1:21" ht="15" customHeight="1">
      <c r="A172" s="4" t="s">
        <v>29</v>
      </c>
      <c r="B172" s="107"/>
      <c r="C172" s="107"/>
      <c r="D172" s="107"/>
      <c r="E172" s="107"/>
      <c r="K172" s="36">
        <f>IF(B172&gt;0%, 1, 0)</f>
        <v>0</v>
      </c>
      <c r="L172" s="36">
        <f>IF(C172&gt;0%, 1, 0)</f>
        <v>0</v>
      </c>
      <c r="M172" s="36">
        <f>IF(D172&gt;0%, 1, 0)</f>
        <v>0</v>
      </c>
      <c r="N172" s="36">
        <f>IF(E172&gt;0%, 1, 0)</f>
        <v>0</v>
      </c>
      <c r="O172" s="36"/>
      <c r="P172" s="36"/>
      <c r="R172" s="126">
        <f>SUM(B172:E172)</f>
        <v>0</v>
      </c>
      <c r="S172" s="126">
        <f>SUM(K172:N172)</f>
        <v>0</v>
      </c>
      <c r="U172" s="37">
        <f>IF(S172&gt;0,(R172+R173)/S172, 0)</f>
        <v>0</v>
      </c>
    </row>
    <row r="173" spans="1:21" ht="15" customHeight="1">
      <c r="A173" s="4" t="s">
        <v>30</v>
      </c>
      <c r="B173" s="127" t="str">
        <f>IF(OR(B172="Beta",B172="BETA",B172="CREATE",B172="Create"),B172,IF(B172=1,"High Honors",IF(B172&gt;=0.9,"Honors",IF(B172&gt;=0.7,"Pass",""))))</f>
        <v/>
      </c>
      <c r="C173" s="127" t="str">
        <f>IF(OR(C172="Beta",C172="BETA",C172="CREATE",C172="Create"),C172,IF(C172=1,"High Honors",IF(C172&gt;=0.9,"Honors",IF(C172&gt;=0.7,"Pass",""))))</f>
        <v/>
      </c>
      <c r="D173" s="127" t="str">
        <f>IF(OR(D172="Beta",D172="BETA",D172="CREATE",D172="Create"),D172,IF(D172=1,"High Honors",IF(D172&gt;=0.9,"Honors",IF(D172&gt;=0.7,"Pass",""))))</f>
        <v/>
      </c>
      <c r="E173" s="127" t="str">
        <f>IF(OR(E172="Beta",E172="BETA",E172="CREATE",E172="Create"),E172,IF(E172=1,"High Honors",IF(E172&gt;=0.9,"Honors",IF(E172&gt;=0.7,"Pass",""))))</f>
        <v/>
      </c>
      <c r="K173" s="36"/>
      <c r="L173" s="36"/>
      <c r="M173" s="36"/>
      <c r="N173" s="36"/>
      <c r="O173" s="36"/>
      <c r="P173" s="36"/>
      <c r="R173" s="125">
        <f>COUNTIF(B172:G172,"BETA")+COUNTIF(B172:G172,"CREATE")</f>
        <v>0</v>
      </c>
      <c r="S173" s="125"/>
    </row>
    <row r="174" spans="1:21" ht="15" customHeight="1">
      <c r="B174" s="2"/>
      <c r="C174" s="2"/>
      <c r="D174" s="2"/>
      <c r="E174" s="2"/>
      <c r="K174" s="36"/>
      <c r="L174" s="36"/>
      <c r="M174" s="36"/>
      <c r="N174" s="36"/>
      <c r="O174" s="36"/>
      <c r="P174" s="36"/>
      <c r="R174" s="125"/>
      <c r="S174" s="125"/>
    </row>
    <row r="175" spans="1:21" ht="15" customHeight="1">
      <c r="A175" s="394" t="s">
        <v>124</v>
      </c>
      <c r="B175" s="395"/>
      <c r="K175" s="36"/>
      <c r="L175" s="36"/>
      <c r="M175" s="36"/>
      <c r="N175" s="36"/>
      <c r="O175" s="36"/>
      <c r="P175" s="36"/>
      <c r="R175" s="125"/>
      <c r="S175" s="125"/>
    </row>
    <row r="176" spans="1:21" ht="15" customHeight="1">
      <c r="A176" s="4" t="s">
        <v>42</v>
      </c>
      <c r="B176" s="5" t="s">
        <v>125</v>
      </c>
      <c r="C176" s="5" t="s">
        <v>126</v>
      </c>
      <c r="D176" s="5" t="s">
        <v>127</v>
      </c>
      <c r="E176" s="5" t="s">
        <v>123</v>
      </c>
      <c r="K176" s="36"/>
      <c r="L176" s="36"/>
      <c r="M176" s="36"/>
      <c r="N176" s="36"/>
      <c r="O176" s="36"/>
      <c r="P176" s="36"/>
      <c r="R176" s="125"/>
      <c r="S176" s="125"/>
    </row>
    <row r="177" spans="1:21" ht="15" customHeight="1">
      <c r="A177" s="4" t="s">
        <v>28</v>
      </c>
      <c r="B177" s="105"/>
      <c r="C177" s="105"/>
      <c r="D177" s="105"/>
      <c r="E177" s="105"/>
      <c r="K177" s="36"/>
      <c r="L177" s="36"/>
      <c r="M177" s="36"/>
      <c r="N177" s="36"/>
      <c r="O177" s="36"/>
      <c r="P177" s="36"/>
      <c r="R177" s="125"/>
      <c r="S177" s="125"/>
      <c r="U177" s="35" t="s">
        <v>601</v>
      </c>
    </row>
    <row r="178" spans="1:21" ht="15" customHeight="1">
      <c r="A178" s="4" t="s">
        <v>29</v>
      </c>
      <c r="B178" s="107"/>
      <c r="C178" s="107"/>
      <c r="D178" s="107"/>
      <c r="E178" s="107"/>
      <c r="K178" s="36">
        <f>IF(B178&gt;0%, 1, 0)</f>
        <v>0</v>
      </c>
      <c r="L178" s="36">
        <f>IF(C178&gt;0%, 1, 0)</f>
        <v>0</v>
      </c>
      <c r="M178" s="36">
        <f>IF(D178&gt;0%, 1, 0)</f>
        <v>0</v>
      </c>
      <c r="N178" s="36">
        <f>IF(E178&gt;0%, 1, 0)</f>
        <v>0</v>
      </c>
      <c r="O178" s="36"/>
      <c r="P178" s="36"/>
      <c r="R178" s="126">
        <f>SUM(B178:E178)</f>
        <v>0</v>
      </c>
      <c r="S178" s="126">
        <f>SUM(K178:N178)</f>
        <v>0</v>
      </c>
      <c r="U178" s="37">
        <f>IF(S178&gt;0,(R178+R179)/S178, 0)</f>
        <v>0</v>
      </c>
    </row>
    <row r="179" spans="1:21" ht="15" customHeight="1">
      <c r="A179" s="4" t="s">
        <v>30</v>
      </c>
      <c r="B179" s="127" t="str">
        <f>IF(OR(B178="Beta",B178="BETA",B178="CREATE",B178="Create"),B178,IF(B178=1,"High Honors",IF(B178&gt;=0.9,"Honors",IF(B178&gt;=0.7,"Pass",""))))</f>
        <v/>
      </c>
      <c r="C179" s="127" t="str">
        <f>IF(OR(C178="Beta",C178="BETA",C178="CREATE",C178="Create"),C178,IF(C178=1,"High Honors",IF(C178&gt;=0.9,"Honors",IF(C178&gt;=0.7,"Pass",""))))</f>
        <v/>
      </c>
      <c r="D179" s="127" t="str">
        <f>IF(OR(D178="Beta",D178="BETA",D178="CREATE",D178="Create"),D178,IF(D178=1,"High Honors",IF(D178&gt;=0.9,"Honors",IF(D178&gt;=0.7,"Pass",""))))</f>
        <v/>
      </c>
      <c r="E179" s="127" t="str">
        <f>IF(OR(E178="Beta",E178="BETA",E178="CREATE",E178="Create"),E178,IF(E178=1,"High Honors",IF(E178&gt;=0.9,"Honors",IF(E178&gt;=0.7,"Pass",""))))</f>
        <v/>
      </c>
      <c r="K179" s="36"/>
      <c r="L179" s="36"/>
      <c r="M179" s="36"/>
      <c r="N179" s="36"/>
      <c r="O179" s="36"/>
      <c r="P179" s="36"/>
      <c r="R179" s="125">
        <f>COUNTIF(B178:G178,"BETA")+COUNTIF(B178:G178,"CREATE")</f>
        <v>0</v>
      </c>
      <c r="S179" s="125"/>
    </row>
    <row r="180" spans="1:21" ht="15" customHeight="1">
      <c r="K180" s="36"/>
      <c r="L180" s="36"/>
      <c r="M180" s="36"/>
      <c r="N180" s="36"/>
      <c r="O180" s="36"/>
      <c r="P180" s="36"/>
      <c r="R180" s="125"/>
      <c r="S180" s="125"/>
    </row>
    <row r="181" spans="1:21" ht="15" customHeight="1">
      <c r="K181" s="36"/>
      <c r="L181" s="36"/>
      <c r="M181" s="36"/>
      <c r="N181" s="36"/>
      <c r="O181" s="36"/>
      <c r="P181" s="36"/>
      <c r="R181" s="125"/>
      <c r="S181" s="125"/>
    </row>
    <row r="182" spans="1:21" ht="15" customHeight="1">
      <c r="K182" s="36"/>
      <c r="L182" s="36"/>
      <c r="M182" s="36"/>
      <c r="N182" s="36"/>
      <c r="O182" s="36"/>
      <c r="P182" s="36"/>
      <c r="R182" s="125"/>
      <c r="S182" s="125"/>
    </row>
    <row r="183" spans="1:21" ht="15" customHeight="1">
      <c r="K183" s="36"/>
      <c r="L183" s="36"/>
      <c r="M183" s="36"/>
      <c r="N183" s="36"/>
      <c r="O183" s="36"/>
      <c r="P183" s="36"/>
      <c r="R183" s="125"/>
      <c r="S183" s="125"/>
    </row>
    <row r="184" spans="1:21" ht="15" customHeight="1">
      <c r="K184" s="36"/>
      <c r="L184" s="36"/>
      <c r="M184" s="36"/>
      <c r="N184" s="36"/>
      <c r="O184" s="36"/>
      <c r="P184" s="36"/>
      <c r="R184" s="125"/>
      <c r="S184" s="125"/>
    </row>
    <row r="185" spans="1:21" ht="15" customHeight="1">
      <c r="K185" s="36"/>
      <c r="L185" s="36"/>
      <c r="M185" s="36"/>
      <c r="N185" s="36"/>
      <c r="O185" s="36"/>
      <c r="P185" s="36"/>
      <c r="R185" s="125"/>
      <c r="S185" s="125"/>
    </row>
    <row r="186" spans="1:21" ht="15" customHeight="1">
      <c r="A186" s="20" t="s">
        <v>592</v>
      </c>
      <c r="K186" s="36"/>
      <c r="L186" s="36"/>
      <c r="M186" s="36"/>
      <c r="N186" s="36"/>
      <c r="O186" s="36"/>
      <c r="P186" s="36"/>
      <c r="R186" s="125"/>
      <c r="S186" s="125"/>
    </row>
    <row r="187" spans="1:21" ht="15" customHeight="1">
      <c r="A187" s="393" t="s">
        <v>41</v>
      </c>
      <c r="B187" s="393"/>
      <c r="K187" s="36"/>
      <c r="L187" s="36"/>
      <c r="M187" s="36"/>
      <c r="N187" s="36"/>
      <c r="O187" s="36"/>
      <c r="P187" s="36"/>
      <c r="R187" s="125"/>
      <c r="S187" s="125"/>
    </row>
    <row r="188" spans="1:21" ht="15" customHeight="1">
      <c r="A188" s="33" t="s">
        <v>42</v>
      </c>
      <c r="B188" s="5" t="s">
        <v>49</v>
      </c>
      <c r="C188" s="21" t="s">
        <v>50</v>
      </c>
      <c r="D188" s="5" t="s">
        <v>51</v>
      </c>
      <c r="E188" s="5" t="s">
        <v>52</v>
      </c>
      <c r="J188" s="17"/>
      <c r="K188" s="39"/>
      <c r="L188" s="39"/>
      <c r="M188" s="39"/>
      <c r="N188" s="39"/>
      <c r="O188" s="36"/>
      <c r="P188" s="36"/>
      <c r="R188" s="125"/>
      <c r="S188" s="125"/>
    </row>
    <row r="189" spans="1:21" ht="15" customHeight="1">
      <c r="A189" s="4" t="s">
        <v>28</v>
      </c>
      <c r="B189" s="115"/>
      <c r="C189" s="118"/>
      <c r="D189" s="115"/>
      <c r="E189" s="115"/>
      <c r="K189" s="36"/>
      <c r="L189" s="36"/>
      <c r="M189" s="36"/>
      <c r="N189" s="36"/>
      <c r="O189" s="36"/>
      <c r="P189" s="36"/>
      <c r="R189" s="125"/>
      <c r="S189" s="125"/>
      <c r="U189" s="35" t="s">
        <v>601</v>
      </c>
    </row>
    <row r="190" spans="1:21" ht="15" customHeight="1">
      <c r="A190" s="4" t="s">
        <v>29</v>
      </c>
      <c r="B190" s="107"/>
      <c r="C190" s="117"/>
      <c r="D190" s="107"/>
      <c r="E190" s="107"/>
      <c r="K190" s="36">
        <f>IF(B190&gt;0%, 1, 0)</f>
        <v>0</v>
      </c>
      <c r="L190" s="36">
        <f>IF(C190&gt;0%, 1, 0)</f>
        <v>0</v>
      </c>
      <c r="M190" s="36">
        <f>IF(D190&gt;0%, 1, 0)</f>
        <v>0</v>
      </c>
      <c r="N190" s="36">
        <f>IF(E190&gt;0%, 1, 0)</f>
        <v>0</v>
      </c>
      <c r="O190" s="36"/>
      <c r="P190" s="36"/>
      <c r="R190" s="126">
        <f>SUM(B190:E190)</f>
        <v>0</v>
      </c>
      <c r="S190" s="126">
        <f>SUM(K190:N190)</f>
        <v>0</v>
      </c>
      <c r="U190" s="37">
        <f>IF(S190&gt;0,(R190+R191)/S190, 0)</f>
        <v>0</v>
      </c>
    </row>
    <row r="191" spans="1:21" ht="15" customHeight="1">
      <c r="A191" s="4" t="s">
        <v>30</v>
      </c>
      <c r="B191" s="127" t="str">
        <f>IF(OR(B190="Beta",B190="BETA",B190="CREATE",B190="Create"),B190,IF(B190=1,"High Honors",IF(B190&gt;=0.9,"Honors",IF(B190&gt;=0.7,"Pass",""))))</f>
        <v/>
      </c>
      <c r="C191" s="127" t="str">
        <f>IF(OR(C190="Beta",C190="BETA",C190="CREATE",C190="Create"),C190,IF(C190=1,"High Honors",IF(C190&gt;=0.9,"Honors",IF(C190&gt;=0.7,"Pass",""))))</f>
        <v/>
      </c>
      <c r="D191" s="127" t="str">
        <f>IF(OR(D190="Beta",D190="BETA",D190="CREATE",D190="Create"),D190,IF(D190=1,"High Honors",IF(D190&gt;=0.9,"Honors",IF(D190&gt;=0.7,"Pass",""))))</f>
        <v/>
      </c>
      <c r="E191" s="127" t="str">
        <f>IF(OR(E190="Beta",E190="BETA",E190="CREATE",E190="Create"),E190,IF(E190=1,"High Honors",IF(E190&gt;=0.9,"Honors",IF(E190&gt;=0.7,"Pass",""))))</f>
        <v/>
      </c>
      <c r="K191" s="36"/>
      <c r="L191" s="36"/>
      <c r="M191" s="36"/>
      <c r="N191" s="36"/>
      <c r="O191" s="36"/>
      <c r="P191" s="36"/>
      <c r="R191" s="125">
        <f>COUNTIF(B190:G190,"BETA")+COUNTIF(B190:G190,"CREATE")</f>
        <v>0</v>
      </c>
      <c r="S191" s="125"/>
    </row>
    <row r="192" spans="1:21" ht="15" customHeight="1">
      <c r="K192" s="36"/>
      <c r="L192" s="36"/>
      <c r="M192" s="36"/>
      <c r="N192" s="36"/>
      <c r="O192" s="36"/>
      <c r="P192" s="36"/>
      <c r="R192" s="125"/>
      <c r="S192" s="125"/>
    </row>
    <row r="193" spans="1:21" ht="15" customHeight="1">
      <c r="A193" s="390" t="s">
        <v>53</v>
      </c>
      <c r="B193" s="390"/>
      <c r="K193" s="36"/>
      <c r="L193" s="36"/>
      <c r="M193" s="36"/>
      <c r="N193" s="36"/>
      <c r="O193" s="36"/>
      <c r="P193" s="36"/>
      <c r="R193" s="125"/>
      <c r="S193" s="125"/>
    </row>
    <row r="194" spans="1:21" ht="15" customHeight="1">
      <c r="A194" s="24" t="s">
        <v>42</v>
      </c>
      <c r="B194" s="5" t="s">
        <v>57</v>
      </c>
      <c r="C194" s="5" t="s">
        <v>58</v>
      </c>
      <c r="D194" s="5" t="s">
        <v>59</v>
      </c>
      <c r="E194" s="5" t="s">
        <v>60</v>
      </c>
      <c r="K194" s="36"/>
      <c r="L194" s="36"/>
      <c r="M194" s="36"/>
      <c r="N194" s="36"/>
      <c r="O194" s="36"/>
      <c r="P194" s="36"/>
      <c r="R194" s="125"/>
      <c r="S194" s="125"/>
    </row>
    <row r="195" spans="1:21" ht="15" customHeight="1">
      <c r="A195" s="4" t="s">
        <v>28</v>
      </c>
      <c r="B195" s="115"/>
      <c r="C195" s="118"/>
      <c r="D195" s="115"/>
      <c r="E195" s="115"/>
      <c r="K195" s="36"/>
      <c r="L195" s="36"/>
      <c r="M195" s="36"/>
      <c r="N195" s="36"/>
      <c r="O195" s="36"/>
      <c r="P195" s="36"/>
      <c r="R195" s="125"/>
      <c r="S195" s="125"/>
      <c r="U195" s="35" t="s">
        <v>601</v>
      </c>
    </row>
    <row r="196" spans="1:21" ht="15" customHeight="1">
      <c r="A196" s="4" t="s">
        <v>29</v>
      </c>
      <c r="B196" s="107"/>
      <c r="C196" s="107"/>
      <c r="D196" s="107"/>
      <c r="E196" s="107"/>
      <c r="K196" s="36">
        <f>IF(B196&gt;0%, 1, 0)</f>
        <v>0</v>
      </c>
      <c r="L196" s="36">
        <f>IF(C196&gt;0%, 1, 0)</f>
        <v>0</v>
      </c>
      <c r="M196" s="36">
        <f>IF(D196&gt;0%, 1, 0)</f>
        <v>0</v>
      </c>
      <c r="N196" s="36">
        <f>IF(E196&gt;0%, 1, 0)</f>
        <v>0</v>
      </c>
      <c r="O196" s="36"/>
      <c r="P196" s="36"/>
      <c r="R196" s="126">
        <f>SUM(B196:E196)</f>
        <v>0</v>
      </c>
      <c r="S196" s="126">
        <f>SUM(K196:N196)</f>
        <v>0</v>
      </c>
      <c r="U196" s="37">
        <f>IF(S196&gt;0,(R196+R197)/S196, 0)</f>
        <v>0</v>
      </c>
    </row>
    <row r="197" spans="1:21" ht="15" customHeight="1">
      <c r="A197" s="4" t="s">
        <v>30</v>
      </c>
      <c r="B197" s="127" t="str">
        <f>IF(OR(B196="Beta",B196="BETA",B196="CREATE",B196="Create"),B196,IF(B196=1,"High Honors",IF(B196&gt;=0.9,"Honors",IF(B196&gt;=0.7,"Pass",""))))</f>
        <v/>
      </c>
      <c r="C197" s="127" t="str">
        <f>IF(OR(C196="Beta",C196="BETA",C196="CREATE",C196="Create"),C196,IF(C196=1,"High Honors",IF(C196&gt;=0.9,"Honors",IF(C196&gt;=0.7,"Pass",""))))</f>
        <v/>
      </c>
      <c r="D197" s="127" t="str">
        <f>IF(OR(D196="Beta",D196="BETA",D196="CREATE",D196="Create"),D196,IF(D196=1,"High Honors",IF(D196&gt;=0.9,"Honors",IF(D196&gt;=0.7,"Pass",""))))</f>
        <v/>
      </c>
      <c r="E197" s="127" t="str">
        <f>IF(OR(E196="Beta",E196="BETA",E196="CREATE",E196="Create"),E196,IF(E196=1,"High Honors",IF(E196&gt;=0.9,"Honors",IF(E196&gt;=0.7,"Pass",""))))</f>
        <v/>
      </c>
      <c r="K197" s="36"/>
      <c r="L197" s="36"/>
      <c r="M197" s="36"/>
      <c r="N197" s="36"/>
      <c r="O197" s="36"/>
      <c r="P197" s="36"/>
      <c r="R197" s="125">
        <f>COUNTIF(B196:G196,"BETA")+COUNTIF(B196:G196,"CREATE")</f>
        <v>0</v>
      </c>
      <c r="S197" s="125"/>
    </row>
    <row r="198" spans="1:21" ht="15" customHeight="1">
      <c r="K198" s="36"/>
      <c r="L198" s="36"/>
      <c r="M198" s="36"/>
      <c r="N198" s="36"/>
      <c r="O198" s="36"/>
      <c r="P198" s="36"/>
      <c r="R198" s="125"/>
      <c r="S198" s="125"/>
    </row>
    <row r="199" spans="1:21" ht="15" customHeight="1">
      <c r="A199" s="390" t="s">
        <v>72</v>
      </c>
      <c r="B199" s="390"/>
      <c r="K199" s="36"/>
      <c r="L199" s="36"/>
      <c r="M199" s="36"/>
      <c r="N199" s="36"/>
      <c r="O199" s="36"/>
      <c r="P199" s="36"/>
      <c r="R199" s="125"/>
      <c r="S199" s="125"/>
    </row>
    <row r="200" spans="1:21" ht="15" customHeight="1">
      <c r="A200" s="4" t="s">
        <v>42</v>
      </c>
      <c r="B200" s="5" t="s">
        <v>75</v>
      </c>
      <c r="C200" s="5" t="s">
        <v>76</v>
      </c>
      <c r="D200" s="5" t="s">
        <v>77</v>
      </c>
      <c r="E200" s="5" t="s">
        <v>78</v>
      </c>
      <c r="K200" s="36"/>
      <c r="L200" s="36"/>
      <c r="M200" s="36"/>
      <c r="N200" s="36"/>
      <c r="O200" s="36"/>
      <c r="P200" s="36"/>
      <c r="R200" s="125"/>
      <c r="S200" s="125"/>
    </row>
    <row r="201" spans="1:21" ht="15" customHeight="1">
      <c r="A201" s="4" t="s">
        <v>28</v>
      </c>
      <c r="B201" s="105"/>
      <c r="C201" s="105"/>
      <c r="D201" s="105"/>
      <c r="E201" s="105"/>
      <c r="K201" s="36"/>
      <c r="L201" s="36"/>
      <c r="M201" s="36"/>
      <c r="N201" s="36"/>
      <c r="O201" s="36"/>
      <c r="P201" s="36"/>
      <c r="R201" s="125"/>
      <c r="S201" s="125"/>
      <c r="U201" s="35" t="s">
        <v>601</v>
      </c>
    </row>
    <row r="202" spans="1:21" ht="15" customHeight="1">
      <c r="A202" s="4" t="s">
        <v>29</v>
      </c>
      <c r="B202" s="107"/>
      <c r="C202" s="107"/>
      <c r="D202" s="107"/>
      <c r="E202" s="107"/>
      <c r="K202" s="36">
        <f>IF(B202&gt;0%, 1, 0)</f>
        <v>0</v>
      </c>
      <c r="L202" s="36">
        <f>IF(C202&gt;0%, 1, 0)</f>
        <v>0</v>
      </c>
      <c r="M202" s="36">
        <f>IF(D202&gt;0%, 1, 0)</f>
        <v>0</v>
      </c>
      <c r="N202" s="36">
        <f>IF(E202&gt;0%, 1, 0)</f>
        <v>0</v>
      </c>
      <c r="O202" s="36"/>
      <c r="P202" s="36"/>
      <c r="R202" s="126">
        <f>SUM(B202:E202)</f>
        <v>0</v>
      </c>
      <c r="S202" s="126">
        <f>SUM(K202:N202)</f>
        <v>0</v>
      </c>
      <c r="U202" s="37">
        <f>IF(S202&gt;0,(R202+R203)/S202, 0)</f>
        <v>0</v>
      </c>
    </row>
    <row r="203" spans="1:21" ht="15" customHeight="1">
      <c r="A203" s="4" t="s">
        <v>30</v>
      </c>
      <c r="B203" s="127" t="str">
        <f>IF(OR(B202="Beta",B202="BETA",B202="CREATE",B202="Create"),B202,IF(B202=1,"High Honors",IF(B202&gt;=0.9,"Honors",IF(B202&gt;=0.7,"Pass",""))))</f>
        <v/>
      </c>
      <c r="C203" s="127" t="str">
        <f>IF(OR(C202="Beta",C202="BETA",C202="CREATE",C202="Create"),C202,IF(C202=1,"High Honors",IF(C202&gt;=0.9,"Honors",IF(C202&gt;=0.7,"Pass",""))))</f>
        <v/>
      </c>
      <c r="D203" s="127" t="str">
        <f>IF(OR(D202="Beta",D202="BETA",D202="CREATE",D202="Create"),D202,IF(D202=1,"High Honors",IF(D202&gt;=0.9,"Honors",IF(D202&gt;=0.7,"Pass",""))))</f>
        <v/>
      </c>
      <c r="E203" s="127" t="str">
        <f>IF(OR(E202="Beta",E202="BETA",E202="CREATE",E202="Create"),E202,IF(E202=1,"High Honors",IF(E202&gt;=0.9,"Honors",IF(E202&gt;=0.7,"Pass",""))))</f>
        <v/>
      </c>
      <c r="K203" s="36"/>
      <c r="L203" s="36"/>
      <c r="M203" s="36"/>
      <c r="N203" s="36"/>
      <c r="O203" s="36"/>
      <c r="P203" s="36"/>
      <c r="R203" s="125">
        <f>COUNTIF(B202:G202,"BETA")+COUNTIF(B202:G202,"CREATE")</f>
        <v>0</v>
      </c>
      <c r="S203" s="125"/>
    </row>
    <row r="204" spans="1:21" ht="15" customHeight="1">
      <c r="K204" s="36"/>
      <c r="L204" s="36"/>
      <c r="M204" s="36"/>
      <c r="N204" s="36"/>
      <c r="O204" s="36"/>
      <c r="P204" s="36"/>
      <c r="R204" s="125"/>
      <c r="S204" s="125"/>
    </row>
    <row r="205" spans="1:21" ht="15" customHeight="1">
      <c r="A205" s="20" t="s">
        <v>593</v>
      </c>
      <c r="K205" s="36"/>
      <c r="L205" s="36"/>
      <c r="M205" s="36"/>
      <c r="N205" s="36"/>
      <c r="O205" s="36"/>
      <c r="P205" s="36"/>
      <c r="R205" s="125"/>
      <c r="S205" s="125"/>
    </row>
    <row r="206" spans="1:21" ht="15" customHeight="1">
      <c r="A206" s="389" t="s">
        <v>158</v>
      </c>
      <c r="B206" s="389"/>
      <c r="K206" s="36"/>
      <c r="L206" s="36"/>
      <c r="M206" s="36"/>
      <c r="N206" s="36"/>
      <c r="O206" s="36"/>
      <c r="P206" s="36"/>
      <c r="R206" s="125"/>
      <c r="S206" s="125"/>
    </row>
    <row r="207" spans="1:21" ht="15" customHeight="1">
      <c r="A207" s="4" t="s">
        <v>42</v>
      </c>
      <c r="B207" s="5" t="s">
        <v>159</v>
      </c>
      <c r="C207" s="5" t="s">
        <v>160</v>
      </c>
      <c r="D207" s="5" t="s">
        <v>161</v>
      </c>
      <c r="E207" s="5" t="s">
        <v>162</v>
      </c>
      <c r="K207" s="36"/>
      <c r="L207" s="36"/>
      <c r="M207" s="36"/>
      <c r="N207" s="36"/>
      <c r="O207" s="36"/>
      <c r="P207" s="36"/>
      <c r="R207" s="125"/>
      <c r="S207" s="125"/>
    </row>
    <row r="208" spans="1:21" ht="15" customHeight="1">
      <c r="A208" s="4" t="s">
        <v>28</v>
      </c>
      <c r="B208" s="105"/>
      <c r="C208" s="105"/>
      <c r="D208" s="105"/>
      <c r="E208" s="105"/>
      <c r="K208" s="36"/>
      <c r="L208" s="36"/>
      <c r="M208" s="36"/>
      <c r="N208" s="36"/>
      <c r="O208" s="36"/>
      <c r="P208" s="36"/>
      <c r="R208" s="125"/>
      <c r="S208" s="125"/>
      <c r="U208" s="35" t="s">
        <v>601</v>
      </c>
    </row>
    <row r="209" spans="1:21" ht="15" customHeight="1">
      <c r="A209" s="4" t="s">
        <v>29</v>
      </c>
      <c r="B209" s="107"/>
      <c r="C209" s="107"/>
      <c r="D209" s="107"/>
      <c r="E209" s="107"/>
      <c r="K209" s="36">
        <f>IF(B209&gt;0%, 1, 0)</f>
        <v>0</v>
      </c>
      <c r="L209" s="36">
        <f>IF(C209&gt;0%, 1, 0)</f>
        <v>0</v>
      </c>
      <c r="M209" s="36">
        <f>IF(D209&gt;0%, 1, 0)</f>
        <v>0</v>
      </c>
      <c r="N209" s="36">
        <f>IF(E209&gt;0%, 1, 0)</f>
        <v>0</v>
      </c>
      <c r="O209" s="36"/>
      <c r="P209" s="36"/>
      <c r="R209" s="126">
        <f>SUM(B209:E209)</f>
        <v>0</v>
      </c>
      <c r="S209" s="126">
        <f>SUM(K209:N209)</f>
        <v>0</v>
      </c>
      <c r="U209" s="37">
        <f>IF(S209&gt;0,(R209+R210)/S209, 0)</f>
        <v>0</v>
      </c>
    </row>
    <row r="210" spans="1:21" ht="15" customHeight="1">
      <c r="A210" s="4" t="s">
        <v>30</v>
      </c>
      <c r="B210" s="127" t="str">
        <f>IF(OR(B209="Beta",B209="BETA",B209="CREATE",B209="Create"),B209,IF(B209=1,"High Honors",IF(B209&gt;=0.9,"Honors",IF(B209&gt;=0.7,"Pass",""))))</f>
        <v/>
      </c>
      <c r="C210" s="127" t="str">
        <f>IF(OR(C209="Beta",C209="BETA",C209="CREATE",C209="Create"),C209,IF(C209=1,"High Honors",IF(C209&gt;=0.9,"Honors",IF(C209&gt;=0.7,"Pass",""))))</f>
        <v/>
      </c>
      <c r="D210" s="127" t="str">
        <f>IF(OR(D209="Beta",D209="BETA",D209="CREATE",D209="Create"),D209,IF(D209=1,"High Honors",IF(D209&gt;=0.9,"Honors",IF(D209&gt;=0.7,"Pass",""))))</f>
        <v/>
      </c>
      <c r="E210" s="127" t="str">
        <f>IF(OR(E209="Beta",E209="BETA",E209="CREATE",E209="Create"),E209,IF(E209=1,"High Honors",IF(E209&gt;=0.9,"Honors",IF(E209&gt;=0.7,"Pass",""))))</f>
        <v/>
      </c>
      <c r="K210" s="36"/>
      <c r="L210" s="36"/>
      <c r="M210" s="36"/>
      <c r="N210" s="36"/>
      <c r="O210" s="36"/>
      <c r="P210" s="36"/>
      <c r="R210" s="125">
        <f>COUNTIF(B209:G209,"BETA")+COUNTIF(B209:G209,"CREATE")</f>
        <v>0</v>
      </c>
      <c r="S210" s="125"/>
    </row>
    <row r="211" spans="1:21" ht="15" customHeight="1">
      <c r="K211" s="36"/>
      <c r="L211" s="36"/>
      <c r="M211" s="36"/>
      <c r="N211" s="36"/>
      <c r="O211" s="36"/>
      <c r="P211" s="36"/>
      <c r="R211" s="125"/>
      <c r="S211" s="125"/>
    </row>
    <row r="212" spans="1:21" ht="15" customHeight="1">
      <c r="A212" s="389" t="s">
        <v>163</v>
      </c>
      <c r="B212" s="389"/>
      <c r="K212" s="36"/>
      <c r="L212" s="36"/>
      <c r="M212" s="36"/>
      <c r="N212" s="36"/>
      <c r="O212" s="36"/>
      <c r="P212" s="36"/>
      <c r="R212" s="125"/>
      <c r="S212" s="125"/>
    </row>
    <row r="213" spans="1:21" ht="15" customHeight="1">
      <c r="A213" s="4" t="s">
        <v>42</v>
      </c>
      <c r="B213" s="5" t="s">
        <v>164</v>
      </c>
      <c r="C213" s="5" t="s">
        <v>165</v>
      </c>
      <c r="D213" s="5" t="s">
        <v>166</v>
      </c>
      <c r="E213" s="5" t="s">
        <v>167</v>
      </c>
      <c r="K213" s="36"/>
      <c r="L213" s="36"/>
      <c r="M213" s="36"/>
      <c r="N213" s="36"/>
      <c r="O213" s="36"/>
      <c r="P213" s="36"/>
      <c r="R213" s="125"/>
      <c r="S213" s="125"/>
    </row>
    <row r="214" spans="1:21" ht="15" customHeight="1">
      <c r="A214" s="4" t="s">
        <v>28</v>
      </c>
      <c r="B214" s="105"/>
      <c r="C214" s="105"/>
      <c r="D214" s="105"/>
      <c r="E214" s="105"/>
      <c r="K214" s="36"/>
      <c r="L214" s="36"/>
      <c r="M214" s="36"/>
      <c r="N214" s="36"/>
      <c r="O214" s="36"/>
      <c r="P214" s="36"/>
      <c r="R214" s="125"/>
      <c r="S214" s="125"/>
      <c r="U214" s="35" t="s">
        <v>601</v>
      </c>
    </row>
    <row r="215" spans="1:21" ht="15" customHeight="1">
      <c r="A215" s="4" t="s">
        <v>29</v>
      </c>
      <c r="B215" s="107"/>
      <c r="C215" s="107"/>
      <c r="D215" s="107"/>
      <c r="E215" s="107"/>
      <c r="K215" s="36">
        <f>IF(B215&gt;0%, 1, 0)</f>
        <v>0</v>
      </c>
      <c r="L215" s="36">
        <f>IF(C215&gt;0%, 1, 0)</f>
        <v>0</v>
      </c>
      <c r="M215" s="36">
        <f>IF(D215&gt;0%, 1, 0)</f>
        <v>0</v>
      </c>
      <c r="N215" s="36">
        <f>IF(E215&gt;0%, 1, 0)</f>
        <v>0</v>
      </c>
      <c r="O215" s="36"/>
      <c r="P215" s="36"/>
      <c r="R215" s="126">
        <f>SUM(B215:E215)</f>
        <v>0</v>
      </c>
      <c r="S215" s="126">
        <f>SUM(K215:N215)</f>
        <v>0</v>
      </c>
      <c r="U215" s="37">
        <f>IF(S215&gt;0,(R215+R216)/S215, 0)</f>
        <v>0</v>
      </c>
    </row>
    <row r="216" spans="1:21" ht="15" customHeight="1">
      <c r="A216" s="4" t="s">
        <v>30</v>
      </c>
      <c r="B216" s="127" t="str">
        <f>IF(OR(B215="Beta",B215="BETA",B215="CREATE",B215="Create"),B215,IF(B215=1,"High Honors",IF(B215&gt;=0.9,"Honors",IF(B215&gt;=0.7,"Pass",""))))</f>
        <v/>
      </c>
      <c r="C216" s="127" t="str">
        <f>IF(OR(C215="Beta",C215="BETA",C215="CREATE",C215="Create"),C215,IF(C215=1,"High Honors",IF(C215&gt;=0.9,"Honors",IF(C215&gt;=0.7,"Pass",""))))</f>
        <v/>
      </c>
      <c r="D216" s="127" t="str">
        <f>IF(OR(D215="Beta",D215="BETA",D215="CREATE",D215="Create"),D215,IF(D215=1,"High Honors",IF(D215&gt;=0.9,"Honors",IF(D215&gt;=0.7,"Pass",""))))</f>
        <v/>
      </c>
      <c r="E216" s="127" t="str">
        <f>IF(OR(E215="Beta",E215="BETA",E215="CREATE",E215="Create"),E215,IF(E215=1,"High Honors",IF(E215&gt;=0.9,"Honors",IF(E215&gt;=0.7,"Pass",""))))</f>
        <v/>
      </c>
      <c r="K216" s="36"/>
      <c r="L216" s="36"/>
      <c r="M216" s="36"/>
      <c r="N216" s="36"/>
      <c r="O216" s="36"/>
      <c r="P216" s="36"/>
      <c r="R216" s="125">
        <f>COUNTIF(B215:G215,"BETA")+COUNTIF(B215:G215,"CREATE")</f>
        <v>0</v>
      </c>
      <c r="S216" s="125"/>
    </row>
    <row r="217" spans="1:21" ht="15" customHeight="1">
      <c r="K217" s="36"/>
      <c r="L217" s="36"/>
      <c r="M217" s="36"/>
      <c r="N217" s="36"/>
      <c r="O217" s="36"/>
      <c r="P217" s="36"/>
      <c r="R217" s="125"/>
      <c r="S217" s="125"/>
    </row>
    <row r="218" spans="1:21" ht="15" customHeight="1">
      <c r="A218" s="389" t="s">
        <v>168</v>
      </c>
      <c r="B218" s="389"/>
      <c r="K218" s="36"/>
      <c r="L218" s="36"/>
      <c r="M218" s="36"/>
      <c r="N218" s="36"/>
      <c r="O218" s="36"/>
      <c r="P218" s="36"/>
      <c r="R218" s="125"/>
      <c r="S218" s="125"/>
    </row>
    <row r="219" spans="1:21" ht="15" customHeight="1">
      <c r="A219" s="4" t="s">
        <v>42</v>
      </c>
      <c r="B219" s="5" t="s">
        <v>169</v>
      </c>
      <c r="C219" s="5" t="s">
        <v>170</v>
      </c>
      <c r="D219" s="5" t="s">
        <v>171</v>
      </c>
      <c r="E219" s="5" t="s">
        <v>172</v>
      </c>
      <c r="K219" s="36"/>
      <c r="L219" s="36"/>
      <c r="M219" s="36"/>
      <c r="N219" s="36"/>
      <c r="O219" s="36"/>
      <c r="P219" s="36"/>
      <c r="R219" s="125"/>
      <c r="S219" s="125"/>
    </row>
    <row r="220" spans="1:21" ht="15" customHeight="1">
      <c r="A220" s="4" t="s">
        <v>28</v>
      </c>
      <c r="B220" s="105"/>
      <c r="C220" s="105"/>
      <c r="D220" s="105"/>
      <c r="E220" s="105"/>
      <c r="K220" s="36"/>
      <c r="L220" s="36"/>
      <c r="M220" s="36"/>
      <c r="N220" s="36"/>
      <c r="O220" s="36"/>
      <c r="P220" s="36"/>
      <c r="R220" s="125"/>
      <c r="S220" s="125"/>
      <c r="U220" s="35" t="s">
        <v>601</v>
      </c>
    </row>
    <row r="221" spans="1:21" ht="15" customHeight="1">
      <c r="A221" s="4" t="s">
        <v>29</v>
      </c>
      <c r="B221" s="107"/>
      <c r="C221" s="107"/>
      <c r="D221" s="107"/>
      <c r="E221" s="107"/>
      <c r="K221" s="36">
        <f>IF(B221&gt;0%, 1, 0)</f>
        <v>0</v>
      </c>
      <c r="L221" s="36">
        <f>IF(C221&gt;0%, 1, 0)</f>
        <v>0</v>
      </c>
      <c r="M221" s="36">
        <f>IF(D221&gt;0%, 1, 0)</f>
        <v>0</v>
      </c>
      <c r="N221" s="36">
        <f>IF(E221&gt;0%, 1, 0)</f>
        <v>0</v>
      </c>
      <c r="O221" s="36"/>
      <c r="P221" s="36"/>
      <c r="R221" s="126">
        <f>SUM(B221:E221)</f>
        <v>0</v>
      </c>
      <c r="S221" s="126">
        <f>SUM(K221:N221)</f>
        <v>0</v>
      </c>
      <c r="U221" s="37">
        <f>IF(S221&gt;0,(R221+R222)/S221, 0)</f>
        <v>0</v>
      </c>
    </row>
    <row r="222" spans="1:21" ht="15" customHeight="1">
      <c r="A222" s="4" t="s">
        <v>30</v>
      </c>
      <c r="B222" s="127" t="str">
        <f>IF(OR(B221="Beta",B221="BETA",B221="CREATE",B221="Create"),B221,IF(B221=1,"High Honors",IF(B221&gt;=0.9,"Honors",IF(B221&gt;=0.7,"Pass",""))))</f>
        <v/>
      </c>
      <c r="C222" s="127" t="str">
        <f>IF(OR(C221="Beta",C221="BETA",C221="CREATE",C221="Create"),C221,IF(C221=1,"High Honors",IF(C221&gt;=0.9,"Honors",IF(C221&gt;=0.7,"Pass",""))))</f>
        <v/>
      </c>
      <c r="D222" s="127" t="str">
        <f>IF(OR(D221="Beta",D221="BETA",D221="CREATE",D221="Create"),D221,IF(D221=1,"High Honors",IF(D221&gt;=0.9,"Honors",IF(D221&gt;=0.7,"Pass",""))))</f>
        <v/>
      </c>
      <c r="E222" s="127" t="str">
        <f>IF(OR(E221="Beta",E221="BETA",E221="CREATE",E221="Create"),E221,IF(E221=1,"High Honors",IF(E221&gt;=0.9,"Honors",IF(E221&gt;=0.7,"Pass",""))))</f>
        <v/>
      </c>
      <c r="K222" s="36"/>
      <c r="L222" s="36"/>
      <c r="M222" s="36"/>
      <c r="N222" s="36"/>
      <c r="O222" s="36"/>
      <c r="P222" s="36"/>
      <c r="R222" s="125">
        <f>COUNTIF(B221:G221,"BETA")+COUNTIF(B221:G221,"CREATE")</f>
        <v>0</v>
      </c>
      <c r="S222" s="125"/>
    </row>
    <row r="223" spans="1:21" ht="15" customHeight="1">
      <c r="A223" s="20" t="s">
        <v>593</v>
      </c>
      <c r="B223" s="2"/>
      <c r="C223" s="2"/>
      <c r="D223" s="2"/>
      <c r="E223" s="2"/>
      <c r="K223" s="36"/>
      <c r="L223" s="36"/>
      <c r="M223" s="36"/>
      <c r="N223" s="36"/>
      <c r="O223" s="36"/>
      <c r="P223" s="36"/>
      <c r="R223" s="125"/>
      <c r="S223" s="125"/>
    </row>
    <row r="224" spans="1:21" ht="15" customHeight="1">
      <c r="A224" s="390" t="s">
        <v>61</v>
      </c>
      <c r="B224" s="390"/>
      <c r="K224" s="36"/>
      <c r="L224" s="36"/>
      <c r="M224" s="36"/>
      <c r="N224" s="36"/>
      <c r="O224" s="36"/>
      <c r="P224" s="36"/>
      <c r="R224" s="125"/>
      <c r="S224" s="125"/>
    </row>
    <row r="225" spans="1:21" ht="15" customHeight="1">
      <c r="A225" s="4" t="s">
        <v>42</v>
      </c>
      <c r="B225" s="5" t="s">
        <v>68</v>
      </c>
      <c r="C225" s="5" t="s">
        <v>69</v>
      </c>
      <c r="D225" s="5" t="s">
        <v>70</v>
      </c>
      <c r="E225" s="5" t="s">
        <v>71</v>
      </c>
      <c r="K225" s="36"/>
      <c r="L225" s="36"/>
      <c r="M225" s="36"/>
      <c r="N225" s="36"/>
      <c r="O225" s="36"/>
      <c r="P225" s="36"/>
      <c r="R225" s="125"/>
      <c r="S225" s="125"/>
    </row>
    <row r="226" spans="1:21" ht="15" customHeight="1">
      <c r="A226" s="4" t="s">
        <v>28</v>
      </c>
      <c r="B226" s="105"/>
      <c r="C226" s="105"/>
      <c r="D226" s="105"/>
      <c r="E226" s="105"/>
      <c r="K226" s="36"/>
      <c r="L226" s="36"/>
      <c r="M226" s="36"/>
      <c r="N226" s="36"/>
      <c r="O226" s="36"/>
      <c r="P226" s="36"/>
      <c r="R226" s="125"/>
      <c r="S226" s="125"/>
      <c r="U226" s="35" t="s">
        <v>601</v>
      </c>
    </row>
    <row r="227" spans="1:21" ht="15" customHeight="1">
      <c r="A227" s="4" t="s">
        <v>29</v>
      </c>
      <c r="B227" s="107"/>
      <c r="C227" s="107"/>
      <c r="D227" s="107"/>
      <c r="E227" s="107"/>
      <c r="K227" s="36">
        <f>IF(B227&gt;0%, 1, 0)</f>
        <v>0</v>
      </c>
      <c r="L227" s="36">
        <f>IF(C227&gt;0%, 1, 0)</f>
        <v>0</v>
      </c>
      <c r="M227" s="36">
        <f>IF(D227&gt;0%, 1, 0)</f>
        <v>0</v>
      </c>
      <c r="N227" s="36">
        <f>IF(E227&gt;0%, 1, 0)</f>
        <v>0</v>
      </c>
      <c r="O227" s="36"/>
      <c r="P227" s="36"/>
      <c r="R227" s="126">
        <f>SUM(B227:E227)</f>
        <v>0</v>
      </c>
      <c r="S227" s="126">
        <f>SUM(K227:N227)</f>
        <v>0</v>
      </c>
      <c r="U227" s="37">
        <f>IF(S227&gt;0,(R227+R228)/S227, 0)</f>
        <v>0</v>
      </c>
    </row>
    <row r="228" spans="1:21" ht="15" customHeight="1">
      <c r="A228" s="4" t="s">
        <v>30</v>
      </c>
      <c r="B228" s="127" t="str">
        <f>IF(OR(B227="Beta",B227="BETA",B227="CREATE",B227="Create"),B227,IF(B227=1,"High Honors",IF(B227&gt;=0.9,"Honors",IF(B227&gt;=0.7,"Pass",""))))</f>
        <v/>
      </c>
      <c r="C228" s="127" t="str">
        <f>IF(OR(C227="Beta",C227="BETA",C227="CREATE",C227="Create"),C227,IF(C227=1,"High Honors",IF(C227&gt;=0.9,"Honors",IF(C227&gt;=0.7,"Pass",""))))</f>
        <v/>
      </c>
      <c r="D228" s="127" t="str">
        <f>IF(OR(D227="Beta",D227="BETA",D227="CREATE",D227="Create"),D227,IF(D227=1,"High Honors",IF(D227&gt;=0.9,"Honors",IF(D227&gt;=0.7,"Pass",""))))</f>
        <v/>
      </c>
      <c r="E228" s="127" t="str">
        <f>IF(OR(E227="Beta",E227="BETA",E227="CREATE",E227="Create"),E227,IF(E227=1,"High Honors",IF(E227&gt;=0.9,"Honors",IF(E227&gt;=0.7,"Pass",""))))</f>
        <v/>
      </c>
      <c r="K228" s="36"/>
      <c r="L228" s="36"/>
      <c r="M228" s="36"/>
      <c r="N228" s="36"/>
      <c r="O228" s="36"/>
      <c r="P228" s="36"/>
      <c r="R228" s="125">
        <f>COUNTIF(B227:G227,"BETA")+COUNTIF(B227:G227,"CREATE")</f>
        <v>0</v>
      </c>
      <c r="S228" s="125"/>
    </row>
    <row r="229" spans="1:21" ht="15" customHeight="1">
      <c r="K229" s="36"/>
      <c r="L229" s="36"/>
      <c r="M229" s="36"/>
      <c r="N229" s="36"/>
      <c r="O229" s="36"/>
      <c r="P229" s="36"/>
      <c r="R229" s="125"/>
      <c r="S229" s="125"/>
    </row>
    <row r="230" spans="1:21" ht="15" customHeight="1">
      <c r="A230" s="20" t="s">
        <v>594</v>
      </c>
      <c r="K230" s="36"/>
      <c r="L230" s="36"/>
      <c r="M230" s="36"/>
      <c r="N230" s="36"/>
      <c r="O230" s="36"/>
      <c r="P230" s="36"/>
      <c r="R230" s="125"/>
      <c r="S230" s="125"/>
    </row>
    <row r="231" spans="1:21" ht="15" customHeight="1">
      <c r="A231" s="389" t="s">
        <v>173</v>
      </c>
      <c r="B231" s="389"/>
      <c r="K231" s="36"/>
      <c r="L231" s="36"/>
      <c r="M231" s="36"/>
      <c r="N231" s="36"/>
      <c r="O231" s="36"/>
      <c r="P231" s="36"/>
      <c r="R231" s="125"/>
      <c r="S231" s="125"/>
    </row>
    <row r="232" spans="1:21" ht="15" customHeight="1">
      <c r="A232" s="23" t="s">
        <v>42</v>
      </c>
      <c r="B232" s="5" t="s">
        <v>174</v>
      </c>
      <c r="C232" s="5" t="s">
        <v>175</v>
      </c>
      <c r="D232" s="5" t="s">
        <v>176</v>
      </c>
      <c r="E232" s="5" t="s">
        <v>177</v>
      </c>
      <c r="K232" s="36"/>
      <c r="L232" s="36"/>
      <c r="M232" s="36"/>
      <c r="N232" s="36"/>
      <c r="O232" s="36"/>
      <c r="P232" s="36"/>
      <c r="R232" s="125"/>
      <c r="S232" s="125"/>
    </row>
    <row r="233" spans="1:21" ht="15" customHeight="1">
      <c r="A233" s="24" t="s">
        <v>28</v>
      </c>
      <c r="B233" s="114"/>
      <c r="C233" s="114"/>
      <c r="D233" s="114"/>
      <c r="E233" s="114"/>
      <c r="K233" s="36"/>
      <c r="L233" s="36"/>
      <c r="M233" s="36"/>
      <c r="N233" s="36"/>
      <c r="O233" s="36"/>
      <c r="P233" s="36"/>
      <c r="R233" s="125"/>
      <c r="S233" s="125"/>
      <c r="U233" s="35" t="s">
        <v>601</v>
      </c>
    </row>
    <row r="234" spans="1:21" ht="15" customHeight="1">
      <c r="A234" s="24" t="s">
        <v>29</v>
      </c>
      <c r="B234" s="110"/>
      <c r="C234" s="110"/>
      <c r="D234" s="110"/>
      <c r="E234" s="110"/>
      <c r="K234" s="36">
        <f>IF(B234&gt;0%, 1, 0)</f>
        <v>0</v>
      </c>
      <c r="L234" s="36">
        <f>IF(C234&gt;0%, 1, 0)</f>
        <v>0</v>
      </c>
      <c r="M234" s="36">
        <f>IF(D234&gt;0%, 1, 0)</f>
        <v>0</v>
      </c>
      <c r="N234" s="36">
        <f>IF(E234&gt;0%, 1, 0)</f>
        <v>0</v>
      </c>
      <c r="O234" s="36"/>
      <c r="P234" s="36"/>
      <c r="R234" s="126">
        <f>SUM(B234:E234)</f>
        <v>0</v>
      </c>
      <c r="S234" s="126">
        <f>SUM(K234:N234)</f>
        <v>0</v>
      </c>
      <c r="U234" s="37">
        <f>IF(S234&gt;0,(R234+R235)/S234, 0)</f>
        <v>0</v>
      </c>
    </row>
    <row r="235" spans="1:21" ht="15" customHeight="1">
      <c r="A235" s="24" t="s">
        <v>30</v>
      </c>
      <c r="B235" s="127" t="str">
        <f>IF(OR(B234="Beta",B234="BETA",B234="CREATE",B234="Create"),B234,IF(B234=1,"High Honors",IF(B234&gt;=0.9,"Honors",IF(B234&gt;=0.7,"Pass",""))))</f>
        <v/>
      </c>
      <c r="C235" s="127" t="str">
        <f>IF(OR(C234="Beta",C234="BETA",C234="CREATE",C234="Create"),C234,IF(C234=1,"High Honors",IF(C234&gt;=0.9,"Honors",IF(C234&gt;=0.7,"Pass",""))))</f>
        <v/>
      </c>
      <c r="D235" s="127" t="str">
        <f>IF(OR(D234="Beta",D234="BETA",D234="CREATE",D234="Create"),D234,IF(D234=1,"High Honors",IF(D234&gt;=0.9,"Honors",IF(D234&gt;=0.7,"Pass",""))))</f>
        <v/>
      </c>
      <c r="E235" s="127" t="str">
        <f>IF(OR(E234="Beta",E234="BETA",E234="CREATE",E234="Create"),E234,IF(E234=1,"High Honors",IF(E234&gt;=0.9,"Honors",IF(E234&gt;=0.7,"Pass",""))))</f>
        <v/>
      </c>
      <c r="K235" s="36"/>
      <c r="L235" s="36"/>
      <c r="M235" s="36"/>
      <c r="N235" s="36"/>
      <c r="O235" s="36"/>
      <c r="P235" s="36"/>
      <c r="R235" s="125">
        <f>COUNTIF(B234:G234,"BETA")+COUNTIF(B234:G234,"CREATE")</f>
        <v>0</v>
      </c>
      <c r="S235" s="125"/>
    </row>
    <row r="236" spans="1:21" ht="15" customHeight="1">
      <c r="B236" s="2"/>
      <c r="C236" s="2"/>
      <c r="D236" s="2"/>
      <c r="E236" s="2"/>
      <c r="K236" s="36"/>
      <c r="L236" s="36"/>
      <c r="M236" s="36"/>
      <c r="N236" s="36"/>
      <c r="O236" s="36"/>
      <c r="P236" s="36"/>
      <c r="R236" s="125"/>
      <c r="S236" s="125"/>
    </row>
    <row r="237" spans="1:21" ht="15" customHeight="1">
      <c r="A237" s="389" t="s">
        <v>178</v>
      </c>
      <c r="B237" s="389"/>
      <c r="K237" s="36"/>
      <c r="L237" s="36"/>
      <c r="M237" s="36"/>
      <c r="N237" s="36"/>
      <c r="O237" s="36"/>
      <c r="P237" s="36"/>
      <c r="R237" s="125"/>
      <c r="S237" s="125"/>
    </row>
    <row r="238" spans="1:21" ht="15" customHeight="1">
      <c r="A238" s="4" t="s">
        <v>42</v>
      </c>
      <c r="B238" s="5" t="s">
        <v>179</v>
      </c>
      <c r="C238" s="5" t="s">
        <v>180</v>
      </c>
      <c r="D238" s="5" t="s">
        <v>181</v>
      </c>
      <c r="E238" s="5" t="s">
        <v>182</v>
      </c>
      <c r="K238" s="36"/>
      <c r="L238" s="36"/>
      <c r="M238" s="36"/>
      <c r="N238" s="36"/>
      <c r="O238" s="36"/>
      <c r="P238" s="36"/>
      <c r="R238" s="125"/>
      <c r="S238" s="125"/>
    </row>
    <row r="239" spans="1:21" ht="15" customHeight="1">
      <c r="A239" s="4" t="s">
        <v>28</v>
      </c>
      <c r="B239" s="105"/>
      <c r="C239" s="105"/>
      <c r="D239" s="105"/>
      <c r="E239" s="105"/>
      <c r="K239" s="36"/>
      <c r="L239" s="36"/>
      <c r="M239" s="36"/>
      <c r="N239" s="36"/>
      <c r="O239" s="36"/>
      <c r="P239" s="36"/>
      <c r="R239" s="125"/>
      <c r="S239" s="125"/>
      <c r="U239" s="35" t="s">
        <v>601</v>
      </c>
    </row>
    <row r="240" spans="1:21" ht="15" customHeight="1">
      <c r="A240" s="4" t="s">
        <v>29</v>
      </c>
      <c r="B240" s="107"/>
      <c r="C240" s="107"/>
      <c r="D240" s="107"/>
      <c r="E240" s="107"/>
      <c r="K240" s="36">
        <f>IF(B240&gt;0%, 1, 0)</f>
        <v>0</v>
      </c>
      <c r="L240" s="36">
        <f>IF(C240&gt;0%, 1, 0)</f>
        <v>0</v>
      </c>
      <c r="M240" s="36">
        <f>IF(D240&gt;0%, 1, 0)</f>
        <v>0</v>
      </c>
      <c r="N240" s="36">
        <f>IF(E240&gt;0%, 1, 0)</f>
        <v>0</v>
      </c>
      <c r="O240" s="36"/>
      <c r="P240" s="36"/>
      <c r="R240" s="126">
        <f>SUM(B240:E240)</f>
        <v>0</v>
      </c>
      <c r="S240" s="126">
        <f>SUM(K240:N240)</f>
        <v>0</v>
      </c>
      <c r="U240" s="37">
        <f>IF(S240&gt;0,(R240+R241)/S240, 0)</f>
        <v>0</v>
      </c>
    </row>
    <row r="241" spans="1:21" ht="15" customHeight="1">
      <c r="A241" s="4" t="s">
        <v>30</v>
      </c>
      <c r="B241" s="127" t="str">
        <f>IF(OR(B240="Beta",B240="BETA",B240="CREATE",B240="Create"),B240,IF(B240=1,"High Honors",IF(B240&gt;=0.9,"Honors",IF(B240&gt;=0.7,"Pass",""))))</f>
        <v/>
      </c>
      <c r="C241" s="127" t="str">
        <f>IF(OR(C240="Beta",C240="BETA",C240="CREATE",C240="Create"),C240,IF(C240=1,"High Honors",IF(C240&gt;=0.9,"Honors",IF(C240&gt;=0.7,"Pass",""))))</f>
        <v/>
      </c>
      <c r="D241" s="127" t="str">
        <f>IF(OR(D240="Beta",D240="BETA",D240="CREATE",D240="Create"),D240,IF(D240=1,"High Honors",IF(D240&gt;=0.9,"Honors",IF(D240&gt;=0.7,"Pass",""))))</f>
        <v/>
      </c>
      <c r="E241" s="127" t="str">
        <f>IF(OR(E240="Beta",E240="BETA",E240="CREATE",E240="Create"),E240,IF(E240=1,"High Honors",IF(E240&gt;=0.9,"Honors",IF(E240&gt;=0.7,"Pass",""))))</f>
        <v/>
      </c>
      <c r="R241" s="125">
        <f>COUNTIF(B240:G240,"BETA")+COUNTIF(B240:G240,"CREATE")</f>
        <v>0</v>
      </c>
      <c r="S241" s="125"/>
    </row>
    <row r="242" spans="1:21" ht="15" customHeight="1">
      <c r="B242" s="2"/>
      <c r="C242" s="2"/>
      <c r="D242" s="2"/>
      <c r="E242" s="2"/>
      <c r="R242" s="125"/>
      <c r="S242" s="125"/>
      <c r="T242" s="166"/>
      <c r="U242" s="167"/>
    </row>
    <row r="243" spans="1:21" ht="15" customHeight="1">
      <c r="B243" s="2"/>
      <c r="C243" s="2"/>
      <c r="D243" s="2"/>
      <c r="E243" s="2"/>
      <c r="R243" s="125"/>
      <c r="S243" s="125"/>
      <c r="T243" s="166"/>
      <c r="U243" s="167"/>
    </row>
    <row r="244" spans="1:21" ht="15" customHeight="1">
      <c r="B244" s="2"/>
      <c r="C244" s="2"/>
      <c r="D244" s="2"/>
      <c r="E244" s="2"/>
      <c r="Q244" s="392" t="s">
        <v>602</v>
      </c>
      <c r="R244" s="392"/>
      <c r="S244" s="41" t="s">
        <v>603</v>
      </c>
      <c r="T244" s="41"/>
      <c r="U244" s="35" t="s">
        <v>600</v>
      </c>
    </row>
    <row r="245" spans="1:21" ht="15" customHeight="1">
      <c r="B245" s="2"/>
      <c r="C245" s="2"/>
      <c r="D245" s="2"/>
      <c r="E245" s="2"/>
      <c r="R245" s="2">
        <f>SUM(R1:R241)</f>
        <v>0</v>
      </c>
      <c r="S245" s="2">
        <f>SUM(S1:S241)</f>
        <v>0</v>
      </c>
      <c r="U245" s="37">
        <f>IF(S245&gt;0, R245/S245, 0)</f>
        <v>0</v>
      </c>
    </row>
    <row r="246" spans="1:21" ht="15" customHeight="1">
      <c r="B246" s="2"/>
      <c r="C246" s="2"/>
      <c r="D246" s="2"/>
      <c r="E246" s="2"/>
    </row>
    <row r="247" spans="1:21" ht="15" customHeight="1">
      <c r="B247" s="2"/>
      <c r="C247" s="2"/>
      <c r="D247" s="2"/>
      <c r="E247" s="2"/>
      <c r="Q247" s="42" t="s">
        <v>609</v>
      </c>
      <c r="R247" s="2">
        <f>RMMC!R105</f>
        <v>0</v>
      </c>
      <c r="S247" s="2">
        <f>RMMC!S105</f>
        <v>0</v>
      </c>
    </row>
    <row r="248" spans="1:21" ht="15" customHeight="1">
      <c r="B248" s="2"/>
      <c r="C248" s="2"/>
      <c r="D248" s="2"/>
      <c r="E248" s="2"/>
      <c r="Q248" s="42" t="s">
        <v>610</v>
      </c>
      <c r="R248" s="2">
        <f>RMA!R138</f>
        <v>0</v>
      </c>
      <c r="S248" s="2">
        <f>RMA!S138</f>
        <v>0</v>
      </c>
    </row>
    <row r="249" spans="1:21" ht="15" customHeight="1">
      <c r="B249" s="2"/>
      <c r="C249" s="2"/>
      <c r="D249" s="2"/>
      <c r="E249" s="2"/>
      <c r="Q249" s="42" t="s">
        <v>318</v>
      </c>
      <c r="R249" s="2">
        <f>GSN!R259</f>
        <v>0</v>
      </c>
      <c r="S249" s="2">
        <f>GSN!S259</f>
        <v>0</v>
      </c>
    </row>
    <row r="250" spans="1:21" ht="15" customHeight="1">
      <c r="B250" s="2"/>
      <c r="C250" s="2"/>
      <c r="D250" s="2"/>
      <c r="E250" s="2"/>
      <c r="Q250" s="42" t="s">
        <v>611</v>
      </c>
      <c r="R250" s="2">
        <f>Civilian!R148</f>
        <v>0</v>
      </c>
      <c r="S250" s="2">
        <f>Civilian!S148</f>
        <v>0</v>
      </c>
    </row>
    <row r="251" spans="1:21" ht="15" customHeight="1">
      <c r="B251" s="2"/>
      <c r="C251" s="2"/>
      <c r="D251" s="2"/>
      <c r="E251" s="2"/>
      <c r="Q251" s="42" t="s">
        <v>783</v>
      </c>
      <c r="R251" s="2">
        <f>RMMM!R82</f>
        <v>0</v>
      </c>
      <c r="S251" s="2">
        <f>RMMM!S82</f>
        <v>0</v>
      </c>
    </row>
    <row r="252" spans="1:21" ht="15" customHeight="1">
      <c r="B252" s="2"/>
      <c r="C252" s="2"/>
      <c r="D252" s="2"/>
      <c r="E252" s="2"/>
      <c r="Q252" s="42" t="s">
        <v>820</v>
      </c>
      <c r="R252" s="2">
        <f>RMACS!R20</f>
        <v>0</v>
      </c>
      <c r="S252" s="2">
        <f>RMACS!S20</f>
        <v>0</v>
      </c>
    </row>
    <row r="253" spans="1:21" ht="15" customHeight="1">
      <c r="B253" s="2"/>
      <c r="C253" s="2"/>
      <c r="D253" s="2"/>
      <c r="E253" s="2"/>
      <c r="Q253" s="42" t="s">
        <v>1201</v>
      </c>
      <c r="R253" s="166"/>
      <c r="S253" s="166"/>
      <c r="T253" s="166"/>
      <c r="U253" s="194"/>
    </row>
    <row r="254" spans="1:21" ht="15" customHeight="1">
      <c r="Q254" s="43"/>
    </row>
    <row r="255" spans="1:21" ht="15" customHeight="1">
      <c r="B255" s="2"/>
      <c r="C255" s="2"/>
      <c r="D255" s="2"/>
      <c r="E255" s="2"/>
      <c r="Q255" s="43" t="s">
        <v>612</v>
      </c>
      <c r="R255" s="2">
        <f>SUM(R245:R253)</f>
        <v>0</v>
      </c>
      <c r="S255" s="2">
        <f>SUM(S245:S253)</f>
        <v>0</v>
      </c>
      <c r="U255" s="37">
        <f>IF(S255&gt;0, R255/S255, 0)</f>
        <v>0</v>
      </c>
    </row>
    <row r="256" spans="1:21" ht="15" customHeight="1">
      <c r="B256" s="2"/>
      <c r="C256" s="2"/>
      <c r="D256" s="2"/>
      <c r="E256" s="2"/>
    </row>
    <row r="257" spans="2:5" ht="15" customHeight="1">
      <c r="B257" s="2"/>
      <c r="C257" s="2"/>
      <c r="D257" s="2"/>
      <c r="E257" s="2"/>
    </row>
    <row r="258" spans="2:5" ht="15" customHeight="1">
      <c r="B258" s="2"/>
      <c r="C258" s="2"/>
      <c r="D258" s="2"/>
      <c r="E258" s="2"/>
    </row>
    <row r="259" spans="2:5" ht="15" customHeight="1">
      <c r="B259" s="2"/>
      <c r="C259" s="2"/>
      <c r="D259" s="2"/>
      <c r="E259" s="2"/>
    </row>
  </sheetData>
  <sheetProtection password="C927" sheet="1" objects="1" scenarios="1" selectLockedCells="1"/>
  <mergeCells count="64">
    <mergeCell ref="W22:Y22"/>
    <mergeCell ref="W24:Y24"/>
    <mergeCell ref="W23:Y23"/>
    <mergeCell ref="W25:Y25"/>
    <mergeCell ref="W15:X15"/>
    <mergeCell ref="Y15:Z15"/>
    <mergeCell ref="AA15:AB15"/>
    <mergeCell ref="W16:X16"/>
    <mergeCell ref="Y16:Z16"/>
    <mergeCell ref="AA16:AB16"/>
    <mergeCell ref="W10:X10"/>
    <mergeCell ref="AA10:AB10"/>
    <mergeCell ref="W11:X11"/>
    <mergeCell ref="W12:X12"/>
    <mergeCell ref="Y12:Z12"/>
    <mergeCell ref="W5:X5"/>
    <mergeCell ref="W6:X6"/>
    <mergeCell ref="W7:X7"/>
    <mergeCell ref="W8:X8"/>
    <mergeCell ref="W9:X9"/>
    <mergeCell ref="W3:X3"/>
    <mergeCell ref="Y3:Z3"/>
    <mergeCell ref="AA3:AB3"/>
    <mergeCell ref="W4:X4"/>
    <mergeCell ref="Y4:Z4"/>
    <mergeCell ref="AA4:AB4"/>
    <mergeCell ref="Q244:R244"/>
    <mergeCell ref="A1:B1"/>
    <mergeCell ref="A187:B187"/>
    <mergeCell ref="A7:B7"/>
    <mergeCell ref="A193:B193"/>
    <mergeCell ref="A13:B13"/>
    <mergeCell ref="A19:B19"/>
    <mergeCell ref="A175:B175"/>
    <mergeCell ref="A156:B156"/>
    <mergeCell ref="A64:B64"/>
    <mergeCell ref="A70:B70"/>
    <mergeCell ref="A76:B76"/>
    <mergeCell ref="A163:B163"/>
    <mergeCell ref="A169:B169"/>
    <mergeCell ref="A25:B25"/>
    <mergeCell ref="A144:B144"/>
    <mergeCell ref="A31:B31"/>
    <mergeCell ref="A150:B150"/>
    <mergeCell ref="A224:B224"/>
    <mergeCell ref="A237:B237"/>
    <mergeCell ref="A107:B107"/>
    <mergeCell ref="A113:B113"/>
    <mergeCell ref="A119:B119"/>
    <mergeCell ref="A125:B125"/>
    <mergeCell ref="A131:B131"/>
    <mergeCell ref="A137:B137"/>
    <mergeCell ref="A206:B206"/>
    <mergeCell ref="A212:B212"/>
    <mergeCell ref="A218:B218"/>
    <mergeCell ref="A231:B231"/>
    <mergeCell ref="A199:B199"/>
    <mergeCell ref="A100:B100"/>
    <mergeCell ref="A39:B39"/>
    <mergeCell ref="A45:B45"/>
    <mergeCell ref="A82:B82"/>
    <mergeCell ref="A94:B94"/>
    <mergeCell ref="A51:B51"/>
    <mergeCell ref="A57:B57"/>
  </mergeCells>
  <pageMargins left="0.25" right="0.25" top="0.5" bottom="0.5" header="0.3" footer="0.3"/>
  <pageSetup fitToWidth="0" fitToHeight="0" orientation="landscape" useFirstPageNumber="1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36600"/>
  </sheetPr>
  <dimension ref="A1:AMJ105"/>
  <sheetViews>
    <sheetView view="pageBreakPreview" topLeftCell="A19" zoomScaleNormal="100" zoomScaleSheetLayoutView="100" workbookViewId="0">
      <selection activeCell="B3" sqref="B3"/>
    </sheetView>
  </sheetViews>
  <sheetFormatPr defaultColWidth="9" defaultRowHeight="15" customHeight="1"/>
  <cols>
    <col min="1" max="1" width="14.625" style="2" customWidth="1"/>
    <col min="2" max="8" width="14.625" style="1" customWidth="1"/>
    <col min="9" max="9" width="5.625" style="2" customWidth="1"/>
    <col min="10" max="20" width="3.75" style="2" hidden="1" customWidth="1"/>
    <col min="21" max="21" width="6.875" style="2" hidden="1" customWidth="1"/>
    <col min="22" max="23" width="6.5" style="2" hidden="1" customWidth="1"/>
    <col min="24" max="25" width="13.75" style="2" hidden="1" customWidth="1"/>
    <col min="26" max="30" width="6.5" style="2" hidden="1" customWidth="1"/>
    <col min="31" max="1024" width="7.375" style="2" customWidth="1"/>
    <col min="1025" max="16384" width="9" style="3"/>
  </cols>
  <sheetData>
    <row r="1" spans="1:283" ht="15" customHeight="1">
      <c r="A1" s="420" t="s">
        <v>532</v>
      </c>
      <c r="B1" s="420"/>
      <c r="R1" s="125"/>
      <c r="S1" s="125"/>
    </row>
    <row r="2" spans="1:283" ht="15" customHeight="1" thickBot="1">
      <c r="A2" s="4" t="s">
        <v>42</v>
      </c>
      <c r="B2" s="5" t="s">
        <v>224</v>
      </c>
      <c r="C2" s="5" t="s">
        <v>225</v>
      </c>
      <c r="D2" s="5" t="s">
        <v>226</v>
      </c>
      <c r="E2" s="5" t="s">
        <v>227</v>
      </c>
      <c r="F2" s="5" t="s">
        <v>228</v>
      </c>
      <c r="G2" s="5" t="s">
        <v>229</v>
      </c>
      <c r="H2" s="90"/>
      <c r="R2" s="125"/>
      <c r="S2" s="125"/>
    </row>
    <row r="3" spans="1:283" ht="15" customHeight="1">
      <c r="A3" s="4" t="s">
        <v>28</v>
      </c>
      <c r="B3" s="108"/>
      <c r="C3" s="108"/>
      <c r="D3" s="108"/>
      <c r="E3" s="108"/>
      <c r="F3" s="108"/>
      <c r="G3" s="108"/>
      <c r="H3" s="7"/>
      <c r="Q3" s="34"/>
      <c r="R3" s="125"/>
      <c r="S3" s="125"/>
      <c r="U3" s="35" t="s">
        <v>601</v>
      </c>
      <c r="X3" s="152" t="s">
        <v>863</v>
      </c>
      <c r="Y3" s="153"/>
      <c r="Z3" s="153"/>
      <c r="AA3" s="153"/>
      <c r="AB3" s="153"/>
      <c r="AC3" s="154"/>
      <c r="JW3" s="35"/>
    </row>
    <row r="4" spans="1:283" ht="15" customHeight="1" thickBot="1">
      <c r="A4" s="8" t="s">
        <v>29</v>
      </c>
      <c r="B4" s="110"/>
      <c r="C4" s="110"/>
      <c r="D4" s="110"/>
      <c r="E4" s="110"/>
      <c r="F4" s="110"/>
      <c r="G4" s="110"/>
      <c r="H4" s="9"/>
      <c r="K4" s="36">
        <f t="shared" ref="K4:P4" si="0">IF(B4&gt;0%, 1, 0)</f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Q4" s="34"/>
      <c r="R4" s="125">
        <f>SUM(B4:G4)</f>
        <v>0</v>
      </c>
      <c r="S4" s="125">
        <f>SUM(K4:P4)</f>
        <v>0</v>
      </c>
      <c r="U4" s="37">
        <f>IF(S4&gt;0,(R4+R5)/S4,0)</f>
        <v>0</v>
      </c>
      <c r="X4" s="155"/>
      <c r="Y4" s="156"/>
      <c r="Z4" s="157" t="s">
        <v>845</v>
      </c>
      <c r="AA4" s="156"/>
      <c r="AB4" s="157" t="s">
        <v>846</v>
      </c>
      <c r="AC4" s="158"/>
      <c r="JW4" s="37"/>
    </row>
    <row r="5" spans="1:283" ht="15" customHeight="1">
      <c r="A5" s="4" t="s">
        <v>30</v>
      </c>
      <c r="B5" s="128" t="str">
        <f t="shared" ref="B5:G5" si="1">IF(OR(B4="Beta",B4="BETA",B4="CREATE",B4="Create"),B4,IF(B4=1,"High Honors",IF(B4&gt;=0.9,"Honors",IF(B4&gt;=0.7,"Pass",""))))</f>
        <v/>
      </c>
      <c r="C5" s="128" t="str">
        <f t="shared" si="1"/>
        <v/>
      </c>
      <c r="D5" s="128" t="str">
        <f t="shared" si="1"/>
        <v/>
      </c>
      <c r="E5" s="128" t="str">
        <f t="shared" si="1"/>
        <v/>
      </c>
      <c r="F5" s="128" t="str">
        <f t="shared" si="1"/>
        <v/>
      </c>
      <c r="G5" s="128" t="str">
        <f t="shared" si="1"/>
        <v/>
      </c>
      <c r="H5" s="10"/>
      <c r="R5" s="125">
        <f>COUNTIF(B4:G4,"BETA")+COUNTIF(B4:G4,"CREATE")</f>
        <v>0</v>
      </c>
      <c r="S5" s="125"/>
      <c r="X5" s="421" t="s">
        <v>864</v>
      </c>
      <c r="Y5" s="422"/>
      <c r="Z5" s="159" t="s">
        <v>855</v>
      </c>
      <c r="AA5" s="160" t="str">
        <f>IF(B83&gt;0,"Yes","")</f>
        <v/>
      </c>
      <c r="AB5" s="159" t="s">
        <v>865</v>
      </c>
      <c r="AC5" s="160" t="str">
        <f>IF(E83&gt;0,"Yes","")</f>
        <v/>
      </c>
    </row>
    <row r="6" spans="1:283" ht="15" customHeight="1">
      <c r="R6" s="125"/>
      <c r="S6" s="125"/>
      <c r="X6" s="423" t="s">
        <v>866</v>
      </c>
      <c r="Y6" s="424"/>
      <c r="Z6" s="161" t="s">
        <v>855</v>
      </c>
      <c r="AA6" s="162" t="str">
        <f>IF(RMN!B140&gt;0,"Yes","")</f>
        <v/>
      </c>
      <c r="AB6" s="161" t="s">
        <v>857</v>
      </c>
      <c r="AC6" s="162" t="str">
        <f>IF(RMN!C140&gt;0,"Yes","")</f>
        <v/>
      </c>
    </row>
    <row r="7" spans="1:283" ht="15" customHeight="1">
      <c r="A7" s="420" t="s">
        <v>533</v>
      </c>
      <c r="B7" s="420"/>
      <c r="R7" s="125"/>
      <c r="S7" s="125"/>
      <c r="X7" s="423" t="s">
        <v>867</v>
      </c>
      <c r="Y7" s="424"/>
      <c r="Z7" s="163"/>
      <c r="AA7" s="164"/>
      <c r="AB7" s="161" t="s">
        <v>857</v>
      </c>
      <c r="AC7" s="162" t="str">
        <f>IF(C95&gt;0,"Yes","")</f>
        <v/>
      </c>
    </row>
    <row r="8" spans="1:283" ht="15" customHeight="1">
      <c r="A8" s="4" t="s">
        <v>42</v>
      </c>
      <c r="B8" s="5" t="s">
        <v>235</v>
      </c>
      <c r="C8" s="5" t="s">
        <v>236</v>
      </c>
      <c r="D8" s="5" t="s">
        <v>237</v>
      </c>
      <c r="G8" s="44"/>
      <c r="H8" s="44"/>
      <c r="R8" s="125"/>
      <c r="S8" s="125"/>
      <c r="X8" s="423" t="s">
        <v>868</v>
      </c>
      <c r="Y8" s="424"/>
      <c r="Z8" s="161" t="s">
        <v>869</v>
      </c>
      <c r="AA8" s="162" t="str">
        <f>IF(C71&gt;0,"Yes","")</f>
        <v/>
      </c>
      <c r="AB8" s="161" t="s">
        <v>870</v>
      </c>
      <c r="AC8" s="162" t="str">
        <f>IF(E71&gt;0,"Yes","")</f>
        <v/>
      </c>
    </row>
    <row r="9" spans="1:283" ht="15" customHeight="1">
      <c r="A9" s="4" t="s">
        <v>28</v>
      </c>
      <c r="B9" s="108"/>
      <c r="C9" s="108"/>
      <c r="D9" s="108"/>
      <c r="G9" s="45"/>
      <c r="H9" s="45"/>
      <c r="K9" s="36"/>
      <c r="L9" s="36"/>
      <c r="M9" s="36"/>
      <c r="N9" s="36"/>
      <c r="O9" s="36"/>
      <c r="P9" s="36"/>
      <c r="Q9" s="34"/>
      <c r="R9" s="125"/>
      <c r="S9" s="125"/>
      <c r="U9" s="35" t="s">
        <v>601</v>
      </c>
      <c r="X9" s="423" t="s">
        <v>871</v>
      </c>
      <c r="Y9" s="424"/>
      <c r="Z9" s="161" t="s">
        <v>869</v>
      </c>
      <c r="AA9" s="162" t="str">
        <f>IF(C77&gt;0,"Yes","")</f>
        <v/>
      </c>
      <c r="AB9" s="161" t="s">
        <v>870</v>
      </c>
      <c r="AC9" s="162" t="str">
        <f>IF(E77&gt;0,"Yes","")</f>
        <v/>
      </c>
    </row>
    <row r="10" spans="1:283" ht="15" customHeight="1">
      <c r="A10" s="4" t="s">
        <v>29</v>
      </c>
      <c r="B10" s="110"/>
      <c r="C10" s="110"/>
      <c r="D10" s="110"/>
      <c r="G10" s="46"/>
      <c r="H10" s="46"/>
      <c r="K10" s="36">
        <f>IF(B10&gt;0%, 1, 0)</f>
        <v>0</v>
      </c>
      <c r="L10" s="36">
        <f>IF(C10&gt;0%, 1, 0)</f>
        <v>0</v>
      </c>
      <c r="M10" s="36">
        <f>IF(D10&gt;0%, 1, 0)</f>
        <v>0</v>
      </c>
      <c r="N10" s="36"/>
      <c r="O10" s="36"/>
      <c r="P10" s="36"/>
      <c r="Q10" s="34"/>
      <c r="R10" s="125">
        <f>SUM(B10:D10)</f>
        <v>0</v>
      </c>
      <c r="S10" s="125">
        <f>SUM(K10:M10)</f>
        <v>0</v>
      </c>
      <c r="U10" s="37">
        <f>IF(S10&gt;0,(R10+R11)/S10,0)</f>
        <v>0</v>
      </c>
      <c r="X10" s="423" t="s">
        <v>872</v>
      </c>
      <c r="Y10" s="424"/>
      <c r="Z10" s="161" t="s">
        <v>869</v>
      </c>
      <c r="AA10" s="162" t="str">
        <f>IF(C89&gt;0,"Yes","")</f>
        <v/>
      </c>
      <c r="AB10" s="161" t="s">
        <v>870</v>
      </c>
      <c r="AC10" s="162" t="str">
        <f>IF(E89&gt;0,"Yes","")</f>
        <v/>
      </c>
    </row>
    <row r="11" spans="1:283" ht="15" customHeight="1">
      <c r="A11" s="4" t="s">
        <v>30</v>
      </c>
      <c r="B11" s="128" t="str">
        <f>IF(OR(B10="Beta",B10="BETA",B10="CREATE",B10="Create"),B10,IF(B10=1,"High Honors",IF(B10&gt;=0.9,"Honors",IF(B10&gt;=0.7,"Pass",""))))</f>
        <v/>
      </c>
      <c r="C11" s="128" t="str">
        <f>IF(OR(C10="Beta",C10="BETA",C10="CREATE",C10="Create"),C10,IF(C10=1,"High Honors",IF(C10&gt;=0.9,"Honors",IF(C10&gt;=0.7,"Pass",""))))</f>
        <v/>
      </c>
      <c r="D11" s="128" t="str">
        <f>IF(OR(D10="Beta",D10="BETA",D10="CREATE",D10="Create"),D10,IF(D10=1,"High Honors",IF(D10&gt;=0.9,"Honors",IF(D10&gt;=0.7,"Pass",""))))</f>
        <v/>
      </c>
      <c r="G11" s="47"/>
      <c r="H11" s="47"/>
      <c r="R11" s="125">
        <f>COUNTIF(B10:G10,"BETA")+COUNTIF(B10:G10,"CREATE")</f>
        <v>0</v>
      </c>
      <c r="S11" s="125"/>
      <c r="X11" s="423" t="s">
        <v>873</v>
      </c>
      <c r="Y11" s="424"/>
      <c r="Z11" s="161" t="s">
        <v>869</v>
      </c>
      <c r="AA11" s="162" t="str">
        <f>IF(C59&gt;0,"Yes","")</f>
        <v/>
      </c>
      <c r="AB11" s="161" t="s">
        <v>870</v>
      </c>
      <c r="AC11" s="162" t="str">
        <f>IF(E59&gt;0,"Yes","")</f>
        <v/>
      </c>
    </row>
    <row r="12" spans="1:283" ht="15" customHeight="1">
      <c r="R12" s="125"/>
      <c r="S12" s="125"/>
      <c r="X12" s="423" t="s">
        <v>874</v>
      </c>
      <c r="Y12" s="424"/>
      <c r="Z12" s="161" t="s">
        <v>869</v>
      </c>
      <c r="AA12" s="162" t="str">
        <f>IF(C65&gt;0,"Yes","")</f>
        <v/>
      </c>
      <c r="AB12" s="161" t="s">
        <v>870</v>
      </c>
      <c r="AC12" s="162" t="str">
        <f>IF(E65&gt;0,"Yes","")</f>
        <v/>
      </c>
    </row>
    <row r="13" spans="1:283" ht="15" customHeight="1">
      <c r="A13" s="420" t="s">
        <v>534</v>
      </c>
      <c r="B13" s="420"/>
      <c r="R13" s="125"/>
      <c r="S13" s="125"/>
      <c r="X13" s="423" t="s">
        <v>875</v>
      </c>
      <c r="Y13" s="424"/>
      <c r="Z13" s="161" t="s">
        <v>869</v>
      </c>
      <c r="AA13" s="162" t="str">
        <f>IF(C53&gt;0,"Yes","")</f>
        <v/>
      </c>
      <c r="AB13" s="163"/>
      <c r="AC13" s="164"/>
    </row>
    <row r="14" spans="1:283" ht="15" customHeight="1" thickBot="1">
      <c r="A14" s="4" t="s">
        <v>42</v>
      </c>
      <c r="B14" s="5" t="s">
        <v>243</v>
      </c>
      <c r="C14" s="5" t="s">
        <v>244</v>
      </c>
      <c r="D14" s="5" t="s">
        <v>245</v>
      </c>
      <c r="E14" s="5" t="s">
        <v>246</v>
      </c>
      <c r="F14" s="5" t="s">
        <v>247</v>
      </c>
      <c r="G14" s="5" t="s">
        <v>248</v>
      </c>
      <c r="H14" s="90"/>
      <c r="R14" s="125"/>
      <c r="S14" s="125"/>
      <c r="X14" s="423" t="s">
        <v>876</v>
      </c>
      <c r="Y14" s="424"/>
      <c r="Z14" s="161" t="s">
        <v>869</v>
      </c>
      <c r="AA14" s="162" t="str">
        <f>IF(C47&gt;0,"Yes","")</f>
        <v/>
      </c>
      <c r="AB14" s="161" t="s">
        <v>870</v>
      </c>
      <c r="AC14" s="162" t="str">
        <f>IF(E47&gt;0,"Yes","")</f>
        <v/>
      </c>
    </row>
    <row r="15" spans="1:283" ht="15" customHeight="1">
      <c r="A15" s="4" t="s">
        <v>28</v>
      </c>
      <c r="B15" s="108"/>
      <c r="C15" s="108"/>
      <c r="D15" s="108"/>
      <c r="E15" s="108"/>
      <c r="F15" s="108"/>
      <c r="G15" s="108"/>
      <c r="H15" s="11"/>
      <c r="Q15" s="34"/>
      <c r="R15" s="125"/>
      <c r="S15" s="125"/>
      <c r="U15" s="35" t="s">
        <v>601</v>
      </c>
      <c r="X15" s="159" t="s">
        <v>859</v>
      </c>
      <c r="Y15" s="165"/>
      <c r="Z15" s="425" t="str">
        <f>IF(OR(Summary!E5="E-1",Summary!E5="E-2",Summary!E5="E-3",Summary!E5="E-4",Summary!E5="E-5",Summary!E5="E-6",Summary!E5="E-7",Summary!E5="E-8",Summary!E5="E-9",Summary!E5="E-10",Summary!E5="E-11",Summary!E5="E-12",Summary!E5="W-1",Summary!E5="W-2",Summary!E5="W-3",Summary!E5="W-4",Summary!E5="W-5"),"Yes","No")</f>
        <v>No</v>
      </c>
      <c r="AA15" s="426"/>
      <c r="AB15" s="425" t="str">
        <f>IF(OR(Summary!E5="O-1",Summary!E5="O-2",Summary!E5="O-3",Summary!E5="O-4",Summary!E5="O-5",Summary!E5="O-6A",Summary!E5="F-1",Summary!E5="F-2",Summary!E5="F-3",Summary!E5="F-4",Summary!E5="F-5"),"Yes","No")</f>
        <v>No</v>
      </c>
      <c r="AC15" s="426"/>
    </row>
    <row r="16" spans="1:283" ht="15" customHeight="1" thickBot="1">
      <c r="A16" s="4" t="s">
        <v>29</v>
      </c>
      <c r="B16" s="110"/>
      <c r="C16" s="110"/>
      <c r="D16" s="110"/>
      <c r="E16" s="110"/>
      <c r="F16" s="110"/>
      <c r="G16" s="110"/>
      <c r="H16" s="12"/>
      <c r="K16" s="36">
        <f t="shared" ref="K16:P16" si="2">IF(B16&gt;0%, 1, 0)</f>
        <v>0</v>
      </c>
      <c r="L16" s="36">
        <f t="shared" si="2"/>
        <v>0</v>
      </c>
      <c r="M16" s="36">
        <f t="shared" si="2"/>
        <v>0</v>
      </c>
      <c r="N16" s="36">
        <f t="shared" si="2"/>
        <v>0</v>
      </c>
      <c r="O16" s="36">
        <f t="shared" si="2"/>
        <v>0</v>
      </c>
      <c r="P16" s="36">
        <f t="shared" si="2"/>
        <v>0</v>
      </c>
      <c r="Q16" s="34"/>
      <c r="R16" s="125">
        <f>SUM(B16:G16)</f>
        <v>0</v>
      </c>
      <c r="S16" s="125">
        <f>SUM(K16:P16)</f>
        <v>0</v>
      </c>
      <c r="U16" s="37">
        <f>IF(S16&gt;0,(R16+R17)/S16,0)</f>
        <v>0</v>
      </c>
      <c r="X16" s="427" t="s">
        <v>860</v>
      </c>
      <c r="Y16" s="428"/>
      <c r="Z16" s="429" t="str">
        <f>IF(AND(Z15="Yes",AA5="Yes",AA6="Yes",COUNTIF(AA8:AA14,"Yes")&gt;=3),"Yes","No")</f>
        <v>No</v>
      </c>
      <c r="AA16" s="430"/>
      <c r="AB16" s="429" t="str">
        <f>IF(AND(AB15="Yes",AC5="Yes",AC6="Yes",AC7="Yes",COUNTIF(AC8:AC14,"Yes")&gt;=3),"Yes","No")</f>
        <v>No</v>
      </c>
      <c r="AC16" s="430"/>
    </row>
    <row r="17" spans="1:21" ht="15" customHeight="1">
      <c r="A17" s="4" t="s">
        <v>30</v>
      </c>
      <c r="B17" s="128" t="str">
        <f t="shared" ref="B17:G17" si="3">IF(OR(B16="Beta",B16="BETA",B16="CREATE",B16="Create"),B16,IF(B16=1,"High Honors",IF(B16&gt;=0.9,"Honors",IF(B16&gt;=0.7,"Pass",""))))</f>
        <v/>
      </c>
      <c r="C17" s="128" t="str">
        <f t="shared" si="3"/>
        <v/>
      </c>
      <c r="D17" s="128" t="str">
        <f t="shared" si="3"/>
        <v/>
      </c>
      <c r="E17" s="128" t="str">
        <f t="shared" si="3"/>
        <v/>
      </c>
      <c r="F17" s="128" t="str">
        <f t="shared" si="3"/>
        <v/>
      </c>
      <c r="G17" s="128" t="str">
        <f t="shared" si="3"/>
        <v/>
      </c>
      <c r="H17" s="13"/>
      <c r="R17" s="125">
        <f>COUNTIF(B16:G16,"BETA")+COUNTIF(B16:G16,"CREATE")</f>
        <v>0</v>
      </c>
      <c r="S17" s="125"/>
    </row>
    <row r="18" spans="1:21" ht="15" customHeight="1">
      <c r="R18" s="125"/>
      <c r="S18" s="125"/>
    </row>
    <row r="19" spans="1:21" ht="15" customHeight="1">
      <c r="A19" s="420" t="s">
        <v>534</v>
      </c>
      <c r="B19" s="420"/>
      <c r="R19" s="125"/>
      <c r="S19" s="125"/>
    </row>
    <row r="20" spans="1:21" ht="15" customHeight="1">
      <c r="A20" s="4" t="s">
        <v>42</v>
      </c>
      <c r="B20" s="5" t="s">
        <v>253</v>
      </c>
      <c r="C20" s="5" t="s">
        <v>254</v>
      </c>
      <c r="R20" s="125"/>
      <c r="S20" s="125"/>
    </row>
    <row r="21" spans="1:21" ht="15" customHeight="1">
      <c r="A21" s="4" t="s">
        <v>28</v>
      </c>
      <c r="B21" s="108"/>
      <c r="C21" s="108"/>
      <c r="K21" s="36"/>
      <c r="L21" s="36"/>
      <c r="M21" s="36"/>
      <c r="N21" s="36"/>
      <c r="O21" s="36"/>
      <c r="P21" s="36"/>
      <c r="Q21" s="34"/>
      <c r="R21" s="125"/>
      <c r="S21" s="125"/>
      <c r="U21" s="35" t="s">
        <v>601</v>
      </c>
    </row>
    <row r="22" spans="1:21" ht="15" customHeight="1">
      <c r="A22" s="4" t="s">
        <v>29</v>
      </c>
      <c r="B22" s="110"/>
      <c r="C22" s="110"/>
      <c r="K22" s="36">
        <f>IF(B22&gt;0%, 1, 0)</f>
        <v>0</v>
      </c>
      <c r="L22" s="36">
        <f>IF(C22&gt;0%, 1, 0)</f>
        <v>0</v>
      </c>
      <c r="M22" s="36"/>
      <c r="N22" s="36"/>
      <c r="O22" s="36"/>
      <c r="P22" s="36"/>
      <c r="Q22" s="34"/>
      <c r="R22" s="126">
        <f>SUM(B22:C22)</f>
        <v>0</v>
      </c>
      <c r="S22" s="126">
        <f>SUM(K22:L22)</f>
        <v>0</v>
      </c>
      <c r="U22" s="37">
        <f>IF(S22&gt;0,(R22+R23)/S22,0)</f>
        <v>0</v>
      </c>
    </row>
    <row r="23" spans="1:21" ht="15" customHeight="1">
      <c r="A23" s="4" t="s">
        <v>30</v>
      </c>
      <c r="B23" s="128" t="str">
        <f>IF(OR(B22="Beta",B22="BETA",B22="CREATE",B22="Create"),B22,IF(B22=1,"High Honors",IF(B22&gt;=0.9,"Honors",IF(B22&gt;=0.7,"Pass",""))))</f>
        <v/>
      </c>
      <c r="C23" s="128" t="str">
        <f>IF(OR(C22="Beta",C22="BETA",C22="CREATE",C22="Create"),C22,IF(C22=1,"High Honors",IF(C22&gt;=0.9,"Honors",IF(C22&gt;=0.7,"Pass",""))))</f>
        <v/>
      </c>
      <c r="R23" s="125">
        <f>COUNTIF(B22:G22,"BETA")+COUNTIF(B22:G22,"CREATE")</f>
        <v>0</v>
      </c>
      <c r="S23" s="125"/>
    </row>
    <row r="24" spans="1:21" ht="15" customHeight="1">
      <c r="R24" s="125"/>
      <c r="S24" s="125"/>
    </row>
    <row r="25" spans="1:21" ht="15" customHeight="1">
      <c r="A25" s="420" t="s">
        <v>40</v>
      </c>
      <c r="B25" s="420"/>
      <c r="R25" s="125"/>
      <c r="S25" s="125"/>
    </row>
    <row r="26" spans="1:21" ht="15" customHeight="1">
      <c r="A26" s="4" t="s">
        <v>42</v>
      </c>
      <c r="B26" s="5" t="s">
        <v>707</v>
      </c>
      <c r="C26" s="5" t="s">
        <v>260</v>
      </c>
      <c r="D26" s="5" t="s">
        <v>261</v>
      </c>
      <c r="E26" s="5" t="s">
        <v>262</v>
      </c>
      <c r="R26" s="125"/>
      <c r="S26" s="125"/>
    </row>
    <row r="27" spans="1:21" ht="15" customHeight="1">
      <c r="A27" s="4" t="s">
        <v>28</v>
      </c>
      <c r="B27" s="108"/>
      <c r="C27" s="108"/>
      <c r="D27" s="108"/>
      <c r="E27" s="108"/>
      <c r="K27" s="36"/>
      <c r="L27" s="36"/>
      <c r="M27" s="36"/>
      <c r="N27" s="36"/>
      <c r="O27" s="36"/>
      <c r="P27" s="36"/>
      <c r="Q27" s="34"/>
      <c r="R27" s="125"/>
      <c r="S27" s="125"/>
      <c r="U27" s="35" t="s">
        <v>601</v>
      </c>
    </row>
    <row r="28" spans="1:21" ht="15" customHeight="1">
      <c r="A28" s="4" t="s">
        <v>29</v>
      </c>
      <c r="B28" s="110"/>
      <c r="C28" s="110"/>
      <c r="D28" s="110"/>
      <c r="E28" s="110"/>
      <c r="K28" s="36">
        <f>IF(B28&gt;0%, 1, 0)</f>
        <v>0</v>
      </c>
      <c r="L28" s="36">
        <f>IF(C28&gt;0%, 1, 0)</f>
        <v>0</v>
      </c>
      <c r="M28" s="36">
        <f>IF(D28&gt;0%, 1, 0)</f>
        <v>0</v>
      </c>
      <c r="N28" s="36">
        <f>IF(E28&gt;0%, 1, 0)</f>
        <v>0</v>
      </c>
      <c r="O28" s="36"/>
      <c r="P28" s="36"/>
      <c r="Q28" s="34"/>
      <c r="R28" s="126">
        <f>SUM(B28:E28)</f>
        <v>0</v>
      </c>
      <c r="S28" s="126">
        <f>SUM(K28:N28)</f>
        <v>0</v>
      </c>
      <c r="U28" s="37">
        <f>IF(S28&gt;0,(R28+R29)/S28,0)</f>
        <v>0</v>
      </c>
    </row>
    <row r="29" spans="1:21" ht="15" customHeight="1">
      <c r="A29" s="4" t="s">
        <v>30</v>
      </c>
      <c r="B29" s="128" t="str">
        <f>IF(OR(B28="Beta",B28="BETA",B28="CREATE",B28="Create"),B28,IF(B28=1,"High Honors",IF(B28&gt;=0.9,"Honors",IF(B28&gt;=0.7,"Pass",""))))</f>
        <v/>
      </c>
      <c r="C29" s="128" t="str">
        <f>IF(OR(C28="Beta",C28="BETA",C28="CREATE",C28="Create"),C28,IF(C28=1,"High Honors",IF(C28&gt;=0.9,"Honors",IF(C28&gt;=0.7,"Pass",""))))</f>
        <v/>
      </c>
      <c r="D29" s="128" t="str">
        <f>IF(OR(D28="Beta",D28="BETA",D28="CREATE",D28="Create"),D28,IF(D28=1,"High Honors",IF(D28&gt;=0.9,"Honors",IF(D28&gt;=0.7,"Pass",""))))</f>
        <v/>
      </c>
      <c r="E29" s="128" t="str">
        <f>IF(OR(E28="Beta",E28="BETA",E28="CREATE",E28="Create"),E28,IF(E28=1,"High Honors",IF(E28&gt;=0.9,"Honors",IF(E28&gt;=0.7,"Pass",""))))</f>
        <v/>
      </c>
      <c r="R29" s="125">
        <f>COUNTIF(B28:G28,"BETA")+COUNTIF(B28:G28,"CREATE")</f>
        <v>0</v>
      </c>
      <c r="S29" s="125"/>
    </row>
    <row r="30" spans="1:21" ht="15" customHeight="1">
      <c r="R30" s="125"/>
      <c r="S30" s="125"/>
    </row>
    <row r="31" spans="1:21" ht="15" customHeight="1">
      <c r="A31" s="420" t="s">
        <v>614</v>
      </c>
      <c r="B31" s="420"/>
      <c r="E31" s="93"/>
      <c r="K31" s="36"/>
      <c r="L31" s="36"/>
      <c r="M31" s="36"/>
      <c r="N31" s="36"/>
      <c r="O31" s="36"/>
      <c r="P31" s="36"/>
      <c r="Q31" s="34"/>
      <c r="R31" s="126"/>
      <c r="S31" s="126"/>
      <c r="U31" s="37"/>
    </row>
    <row r="32" spans="1:21" ht="15" customHeight="1">
      <c r="A32" s="32" t="s">
        <v>42</v>
      </c>
      <c r="B32" s="5" t="s">
        <v>615</v>
      </c>
      <c r="C32" s="5" t="s">
        <v>616</v>
      </c>
      <c r="D32" s="5" t="s">
        <v>617</v>
      </c>
      <c r="K32" s="36"/>
      <c r="L32" s="36"/>
      <c r="M32" s="36"/>
      <c r="N32" s="36"/>
      <c r="O32" s="36"/>
      <c r="P32" s="36"/>
      <c r="Q32" s="34"/>
      <c r="R32" s="126"/>
      <c r="S32" s="126"/>
      <c r="U32" s="37"/>
    </row>
    <row r="33" spans="1:21" ht="15" customHeight="1">
      <c r="A33" s="4" t="s">
        <v>28</v>
      </c>
      <c r="B33" s="108"/>
      <c r="C33" s="108"/>
      <c r="D33" s="108"/>
      <c r="K33" s="36"/>
      <c r="L33" s="36"/>
      <c r="M33" s="36"/>
      <c r="N33" s="36"/>
      <c r="O33" s="36"/>
      <c r="P33" s="36"/>
      <c r="Q33" s="34"/>
      <c r="R33" s="126"/>
      <c r="S33" s="126"/>
      <c r="U33" s="35" t="s">
        <v>601</v>
      </c>
    </row>
    <row r="34" spans="1:21" ht="15" customHeight="1">
      <c r="A34" s="4" t="s">
        <v>29</v>
      </c>
      <c r="B34" s="110"/>
      <c r="C34" s="110"/>
      <c r="D34" s="110"/>
      <c r="K34" s="36">
        <f>IF(B34&gt;0%, 1, 0)</f>
        <v>0</v>
      </c>
      <c r="L34" s="36">
        <f>IF(C34&gt;0%, 1, 0)</f>
        <v>0</v>
      </c>
      <c r="M34" s="36">
        <f>IF(D34&gt;0%, 1, 0)</f>
        <v>0</v>
      </c>
      <c r="N34" s="36"/>
      <c r="O34" s="36"/>
      <c r="P34" s="36"/>
      <c r="Q34" s="34"/>
      <c r="R34" s="126">
        <f>SUM(B34:D34)</f>
        <v>0</v>
      </c>
      <c r="S34" s="126">
        <f>SUM(K34:M34)</f>
        <v>0</v>
      </c>
      <c r="U34" s="37">
        <f>IF(S34&gt;0,(R34+R35)/S34,0)</f>
        <v>0</v>
      </c>
    </row>
    <row r="35" spans="1:21" ht="15" customHeight="1">
      <c r="A35" s="4" t="s">
        <v>30</v>
      </c>
      <c r="B35" s="128" t="str">
        <f>IF(OR(B34="Beta",B34="BETA",B34="CREATE",B34="Create"),B34,IF(B34=1,"High Honors",IF(B34&gt;=0.9,"Honors",IF(B34&gt;=0.7,"Pass",""))))</f>
        <v/>
      </c>
      <c r="C35" s="128" t="str">
        <f>IF(OR(C34="Beta",C34="BETA",C34="CREATE",C34="Create"),C34,IF(C34=1,"High Honors",IF(C34&gt;=0.9,"Honors",IF(C34&gt;=0.7,"Pass",""))))</f>
        <v/>
      </c>
      <c r="D35" s="128" t="str">
        <f>IF(OR(D34="Beta",D34="BETA",D34="CREATE",D34="Create"),D34,IF(D34=1,"High Honors",IF(D34&gt;=0.9,"Honors",IF(D34&gt;=0.7,"Pass",""))))</f>
        <v/>
      </c>
      <c r="K35" s="36"/>
      <c r="L35" s="36"/>
      <c r="M35" s="36"/>
      <c r="N35" s="36"/>
      <c r="O35" s="36"/>
      <c r="P35" s="36"/>
      <c r="Q35" s="34"/>
      <c r="R35" s="125">
        <f>COUNTIF(B34:G34,"BETA")+COUNTIF(B34:G34,"CREATE")</f>
        <v>0</v>
      </c>
      <c r="S35" s="126"/>
      <c r="U35" s="37"/>
    </row>
    <row r="36" spans="1:21" ht="15" customHeight="1">
      <c r="A36" s="17"/>
      <c r="B36" s="93"/>
      <c r="C36" s="93"/>
      <c r="D36" s="93"/>
      <c r="K36" s="36"/>
      <c r="L36" s="36"/>
      <c r="M36" s="36"/>
      <c r="N36" s="36"/>
      <c r="O36" s="36"/>
      <c r="P36" s="36"/>
      <c r="Q36" s="34"/>
      <c r="R36" s="126"/>
      <c r="S36" s="126"/>
      <c r="U36" s="37"/>
    </row>
    <row r="37" spans="1:21" ht="15" customHeight="1">
      <c r="K37" s="36"/>
      <c r="L37" s="36"/>
      <c r="M37" s="36"/>
      <c r="N37" s="36"/>
      <c r="O37" s="36"/>
      <c r="P37" s="36"/>
      <c r="Q37" s="34"/>
      <c r="R37" s="126"/>
      <c r="S37" s="126"/>
      <c r="U37" s="37"/>
    </row>
    <row r="38" spans="1:21" ht="15" customHeight="1">
      <c r="A38" s="416" t="s">
        <v>623</v>
      </c>
      <c r="B38" s="417"/>
      <c r="F38" s="416" t="s">
        <v>624</v>
      </c>
      <c r="G38" s="417"/>
      <c r="I38" s="1"/>
      <c r="K38" s="36"/>
      <c r="L38" s="36"/>
      <c r="M38" s="36"/>
      <c r="N38" s="36"/>
      <c r="O38" s="36"/>
      <c r="P38" s="36"/>
      <c r="Q38" s="34"/>
      <c r="R38" s="126"/>
      <c r="S38" s="126"/>
      <c r="U38" s="37"/>
    </row>
    <row r="39" spans="1:21" ht="15" customHeight="1">
      <c r="A39" s="32" t="s">
        <v>42</v>
      </c>
      <c r="B39" s="5" t="s">
        <v>618</v>
      </c>
      <c r="C39" s="5" t="s">
        <v>619</v>
      </c>
      <c r="D39" s="5" t="s">
        <v>620</v>
      </c>
      <c r="F39" s="32" t="s">
        <v>42</v>
      </c>
      <c r="G39" s="5" t="s">
        <v>621</v>
      </c>
      <c r="H39" s="5" t="s">
        <v>622</v>
      </c>
      <c r="I39" s="91"/>
      <c r="K39" s="36"/>
      <c r="L39" s="36"/>
      <c r="M39" s="36"/>
      <c r="N39" s="36"/>
      <c r="O39" s="36"/>
      <c r="P39" s="36"/>
      <c r="Q39" s="34"/>
      <c r="R39" s="126"/>
      <c r="S39" s="126"/>
      <c r="U39" s="37"/>
    </row>
    <row r="40" spans="1:21" ht="15" customHeight="1">
      <c r="A40" s="4" t="s">
        <v>28</v>
      </c>
      <c r="B40" s="108"/>
      <c r="C40" s="108"/>
      <c r="D40" s="108"/>
      <c r="F40" s="4" t="s">
        <v>28</v>
      </c>
      <c r="G40" s="108"/>
      <c r="H40" s="108"/>
      <c r="I40" s="94"/>
      <c r="K40" s="36"/>
      <c r="L40" s="36"/>
      <c r="M40" s="36"/>
      <c r="N40" s="36"/>
      <c r="O40" s="36"/>
      <c r="P40" s="36"/>
      <c r="Q40" s="34"/>
      <c r="R40" s="126"/>
      <c r="S40" s="126"/>
      <c r="U40" s="35" t="s">
        <v>601</v>
      </c>
    </row>
    <row r="41" spans="1:21" ht="15" customHeight="1">
      <c r="A41" s="4" t="s">
        <v>29</v>
      </c>
      <c r="B41" s="110"/>
      <c r="C41" s="110"/>
      <c r="D41" s="110"/>
      <c r="F41" s="4" t="s">
        <v>29</v>
      </c>
      <c r="G41" s="110"/>
      <c r="H41" s="110"/>
      <c r="I41" s="95"/>
      <c r="K41" s="36">
        <f>IF(B41&gt;0%, 1, 0)</f>
        <v>0</v>
      </c>
      <c r="L41" s="36">
        <f>IF(C41&gt;0%, 1, 0)</f>
        <v>0</v>
      </c>
      <c r="M41" s="92">
        <f>IF(D41&gt;0%, 1, 0)</f>
        <v>0</v>
      </c>
      <c r="N41" s="92">
        <f>IF(G41&gt;0%, 1, 0)</f>
        <v>0</v>
      </c>
      <c r="O41" s="92">
        <f>IF(H41&gt;0%, 1, 0)</f>
        <v>0</v>
      </c>
      <c r="P41" s="36"/>
      <c r="Q41" s="34"/>
      <c r="R41" s="126">
        <f>(SUM(B41:D41))+(SUM(G41:H41))</f>
        <v>0</v>
      </c>
      <c r="S41" s="126">
        <f>SUM(K41:O41)</f>
        <v>0</v>
      </c>
      <c r="U41" s="37">
        <f>IF(S41&gt;0,(R41+R42)/S41,0)</f>
        <v>0</v>
      </c>
    </row>
    <row r="42" spans="1:21" ht="15" customHeight="1">
      <c r="A42" s="4" t="s">
        <v>30</v>
      </c>
      <c r="B42" s="128" t="str">
        <f>IF(OR(B41="Beta",B41="BETA",B41="CREATE",B41="Create"),B41,IF(B41=1,"High Honors",IF(B41&gt;=0.9,"Honors",IF(B41&gt;=0.7,"Pass",""))))</f>
        <v/>
      </c>
      <c r="C42" s="128" t="str">
        <f>IF(OR(C41="Beta",C41="BETA",C41="CREATE",C41="Create"),C41,IF(C41=1,"High Honors",IF(C41&gt;=0.9,"Honors",IF(C41&gt;=0.7,"Pass",""))))</f>
        <v/>
      </c>
      <c r="D42" s="128" t="str">
        <f>IF(OR(D41="Beta",D41="BETA",D41="CREATE",D41="Create"),D41,IF(D41=1,"High Honors",IF(D41&gt;=0.9,"Honors",IF(D41&gt;=0.7,"Pass",""))))</f>
        <v/>
      </c>
      <c r="F42" s="4" t="s">
        <v>30</v>
      </c>
      <c r="G42" s="128" t="str">
        <f>IF(OR(G41="Beta",G41="BETA",G41="CREATE",G41="Create"),G41,IF(G41=1,"High Honors",IF(G41&gt;=0.9,"Honors",IF(G41&gt;=0.7,"Pass",""))))</f>
        <v/>
      </c>
      <c r="H42" s="128" t="str">
        <f>IF(OR(H41="Beta",H41="BETA",H41="CREATE",H41="Create"),H41,IF(H41=1,"High Honors",IF(H41&gt;=0.9,"Honors",IF(H41&gt;=0.7,"Pass",""))))</f>
        <v/>
      </c>
      <c r="I42" s="96"/>
      <c r="K42" s="36"/>
      <c r="L42" s="36"/>
      <c r="M42" s="36"/>
      <c r="N42" s="36"/>
      <c r="O42" s="36"/>
      <c r="P42" s="36"/>
      <c r="Q42" s="34"/>
      <c r="R42" s="125">
        <f>COUNTIF(B1:GH41,"BETA")+COUNTIF(B41:H41,"CREATE")</f>
        <v>0</v>
      </c>
      <c r="S42" s="126"/>
      <c r="U42" s="37"/>
    </row>
    <row r="43" spans="1:21" ht="15" customHeight="1">
      <c r="A43" s="17"/>
      <c r="B43" s="93"/>
      <c r="C43" s="93"/>
      <c r="D43" s="93"/>
      <c r="F43" s="17"/>
      <c r="G43" s="93"/>
      <c r="H43" s="93"/>
      <c r="I43" s="97"/>
      <c r="K43" s="36"/>
      <c r="L43" s="36"/>
      <c r="M43" s="36"/>
      <c r="N43" s="36"/>
      <c r="O43" s="36"/>
      <c r="P43" s="36"/>
      <c r="Q43" s="34"/>
      <c r="R43" s="126"/>
      <c r="S43" s="126"/>
      <c r="U43" s="37"/>
    </row>
    <row r="44" spans="1:21" ht="15" customHeight="1">
      <c r="A44" s="418" t="s">
        <v>223</v>
      </c>
      <c r="B44" s="419"/>
      <c r="K44" s="36"/>
      <c r="L44" s="36"/>
      <c r="M44" s="36"/>
      <c r="N44" s="36"/>
      <c r="O44" s="36"/>
      <c r="P44" s="36"/>
      <c r="Q44" s="34"/>
      <c r="R44" s="126"/>
      <c r="S44" s="126"/>
      <c r="U44" s="37"/>
    </row>
    <row r="45" spans="1:21" ht="15" customHeight="1">
      <c r="A45" s="4" t="s">
        <v>42</v>
      </c>
      <c r="B45" s="5" t="s">
        <v>230</v>
      </c>
      <c r="C45" s="5" t="s">
        <v>231</v>
      </c>
      <c r="D45" s="5" t="s">
        <v>232</v>
      </c>
      <c r="E45" s="5" t="s">
        <v>233</v>
      </c>
      <c r="R45" s="125"/>
      <c r="S45" s="125"/>
    </row>
    <row r="46" spans="1:21" ht="15" customHeight="1">
      <c r="A46" s="4" t="s">
        <v>28</v>
      </c>
      <c r="B46" s="108"/>
      <c r="C46" s="108"/>
      <c r="D46" s="108"/>
      <c r="E46" s="108"/>
      <c r="K46" s="36"/>
      <c r="L46" s="36"/>
      <c r="M46" s="36"/>
      <c r="N46" s="36"/>
      <c r="O46" s="36"/>
      <c r="P46" s="36"/>
      <c r="Q46" s="34"/>
      <c r="R46" s="125"/>
      <c r="S46" s="125"/>
      <c r="U46" s="35" t="s">
        <v>601</v>
      </c>
    </row>
    <row r="47" spans="1:21" ht="15" customHeight="1">
      <c r="A47" s="4" t="s">
        <v>29</v>
      </c>
      <c r="B47" s="110"/>
      <c r="C47" s="110"/>
      <c r="D47" s="110"/>
      <c r="E47" s="110"/>
      <c r="K47" s="36">
        <f>IF(B47&gt;0%, 1, 0)</f>
        <v>0</v>
      </c>
      <c r="L47" s="36">
        <f>IF(C47&gt;0%, 1, 0)</f>
        <v>0</v>
      </c>
      <c r="M47" s="36">
        <f>IF(D47&gt;0%, 1, 0)</f>
        <v>0</v>
      </c>
      <c r="N47" s="36">
        <f>IF(E47&gt;0%, 1, 0)</f>
        <v>0</v>
      </c>
      <c r="O47" s="36"/>
      <c r="P47" s="36"/>
      <c r="Q47" s="34"/>
      <c r="R47" s="126">
        <f>SUM(B47:E47)</f>
        <v>0</v>
      </c>
      <c r="S47" s="126">
        <f>SUM(K47:N47)</f>
        <v>0</v>
      </c>
      <c r="U47" s="37">
        <f>IF(S47&gt;0,(R47+R48)/S47,0)</f>
        <v>0</v>
      </c>
    </row>
    <row r="48" spans="1:21" ht="15" customHeight="1">
      <c r="A48" s="4" t="s">
        <v>30</v>
      </c>
      <c r="B48" s="128" t="str">
        <f>IF(OR(B47="Beta",B47="BETA",B47="CREATE",B47="Create"),B47,IF(B47=1,"High Honors",IF(B47&gt;=0.9,"Honors",IF(B47&gt;=0.7,"Pass",""))))</f>
        <v/>
      </c>
      <c r="C48" s="128" t="str">
        <f>IF(OR(C47="Beta",C47="BETA",C47="CREATE",C47="Create"),C47,IF(C47=1,"High Honors",IF(C47&gt;=0.9,"Honors",IF(C47&gt;=0.7,"Pass",""))))</f>
        <v/>
      </c>
      <c r="D48" s="128" t="str">
        <f>IF(OR(D47="Beta",D47="BETA",D47="CREATE",D47="Create"),D47,IF(D47=1,"High Honors",IF(D47&gt;=0.9,"Honors",IF(D47&gt;=0.7,"Pass",""))))</f>
        <v/>
      </c>
      <c r="E48" s="128" t="str">
        <f>IF(OR(E47="Beta",E47="BETA",E47="CREATE",E47="Create"),E47,IF(E47=1,"High Honors",IF(E47&gt;=0.9,"Honors",IF(E47&gt;=0.7,"Pass",""))))</f>
        <v/>
      </c>
      <c r="R48" s="125">
        <f>COUNTIF(B47:G47,"BETA")+COUNTIF(B47:G47,"CREATE")</f>
        <v>0</v>
      </c>
      <c r="S48" s="125"/>
    </row>
    <row r="49" spans="1:21" ht="15" customHeight="1">
      <c r="R49" s="125"/>
      <c r="S49" s="125"/>
    </row>
    <row r="50" spans="1:21" ht="15" customHeight="1">
      <c r="A50" s="418" t="s">
        <v>234</v>
      </c>
      <c r="B50" s="419"/>
      <c r="R50" s="125"/>
      <c r="S50" s="125"/>
    </row>
    <row r="51" spans="1:21" ht="15" customHeight="1">
      <c r="A51" s="8" t="s">
        <v>42</v>
      </c>
      <c r="B51" s="5" t="s">
        <v>238</v>
      </c>
      <c r="C51" s="5" t="s">
        <v>239</v>
      </c>
      <c r="D51" s="5" t="s">
        <v>240</v>
      </c>
      <c r="E51" s="5" t="s">
        <v>241</v>
      </c>
      <c r="R51" s="125"/>
      <c r="S51" s="125"/>
    </row>
    <row r="52" spans="1:21" ht="15" customHeight="1">
      <c r="A52" s="4" t="s">
        <v>28</v>
      </c>
      <c r="B52" s="108"/>
      <c r="C52" s="108"/>
      <c r="D52" s="108"/>
      <c r="E52" s="108"/>
      <c r="K52" s="36"/>
      <c r="L52" s="36"/>
      <c r="M52" s="36"/>
      <c r="N52" s="36"/>
      <c r="O52" s="36"/>
      <c r="P52" s="36"/>
      <c r="Q52" s="34"/>
      <c r="R52" s="125"/>
      <c r="S52" s="125"/>
      <c r="U52" s="35" t="s">
        <v>601</v>
      </c>
    </row>
    <row r="53" spans="1:21" ht="15" customHeight="1">
      <c r="A53" s="4" t="s">
        <v>29</v>
      </c>
      <c r="B53" s="110"/>
      <c r="C53" s="110"/>
      <c r="D53" s="110"/>
      <c r="E53" s="110"/>
      <c r="K53" s="36">
        <f>IF(B53&gt;0%, 1, 0)</f>
        <v>0</v>
      </c>
      <c r="L53" s="36">
        <f>IF(C53&gt;0%, 1, 0)</f>
        <v>0</v>
      </c>
      <c r="M53" s="36">
        <f>IF(D53&gt;0%, 1, 0)</f>
        <v>0</v>
      </c>
      <c r="N53" s="36">
        <f>IF(E53&gt;0%, 1, 0)</f>
        <v>0</v>
      </c>
      <c r="O53" s="36"/>
      <c r="P53" s="36"/>
      <c r="Q53" s="34"/>
      <c r="R53" s="126">
        <f>SUM(B53:E53)</f>
        <v>0</v>
      </c>
      <c r="S53" s="126">
        <f>SUM(K53:N53)</f>
        <v>0</v>
      </c>
      <c r="U53" s="37">
        <f>IF(S53&gt;0,(R53+R54)/S53,0)</f>
        <v>0</v>
      </c>
    </row>
    <row r="54" spans="1:21" ht="15" customHeight="1">
      <c r="A54" s="4" t="s">
        <v>30</v>
      </c>
      <c r="B54" s="128" t="str">
        <f>IF(OR(B53="Beta",B53="BETA",B53="CREATE",B53="Create"),B53,IF(B53=1,"High Honors",IF(B53&gt;=0.9,"Honors",IF(B53&gt;=0.7,"Pass",""))))</f>
        <v/>
      </c>
      <c r="C54" s="128" t="str">
        <f>IF(OR(C53="Beta",C53="BETA",C53="CREATE",C53="Create"),C53,IF(C53=1,"High Honors",IF(C53&gt;=0.9,"Honors",IF(C53&gt;=0.7,"Pass",""))))</f>
        <v/>
      </c>
      <c r="D54" s="128" t="str">
        <f>IF(OR(D53="Beta",D53="BETA",D53="CREATE",D53="Create"),D53,IF(D53=1,"High Honors",IF(D53&gt;=0.9,"Honors",IF(D53&gt;=0.7,"Pass",""))))</f>
        <v/>
      </c>
      <c r="E54" s="128" t="str">
        <f>IF(OR(E53="Beta",E53="BETA",E53="CREATE",E53="Create"),E53,IF(E53=1,"High Honors",IF(E53&gt;=0.9,"Honors",IF(E53&gt;=0.7,"Pass",""))))</f>
        <v/>
      </c>
      <c r="R54" s="125">
        <f>COUNTIF(B53:G53,"BETA")+COUNTIF(B53:G53,"CREATE")</f>
        <v>0</v>
      </c>
      <c r="S54" s="125"/>
    </row>
    <row r="55" spans="1:21" ht="15" customHeight="1">
      <c r="R55" s="125"/>
      <c r="S55" s="125"/>
    </row>
    <row r="56" spans="1:21" ht="15" customHeight="1">
      <c r="A56" s="418" t="s">
        <v>242</v>
      </c>
      <c r="B56" s="419"/>
      <c r="R56" s="125"/>
      <c r="S56" s="125"/>
    </row>
    <row r="57" spans="1:21" ht="15" customHeight="1">
      <c r="A57" s="8" t="s">
        <v>42</v>
      </c>
      <c r="B57" s="48" t="s">
        <v>249</v>
      </c>
      <c r="C57" s="48" t="s">
        <v>250</v>
      </c>
      <c r="D57" s="48" t="s">
        <v>251</v>
      </c>
      <c r="E57" s="48" t="s">
        <v>613</v>
      </c>
      <c r="R57" s="125"/>
      <c r="S57" s="125"/>
    </row>
    <row r="58" spans="1:21" ht="15" customHeight="1">
      <c r="A58" s="32" t="s">
        <v>28</v>
      </c>
      <c r="B58" s="108"/>
      <c r="C58" s="108"/>
      <c r="D58" s="108"/>
      <c r="E58" s="108"/>
      <c r="K58" s="36"/>
      <c r="L58" s="36"/>
      <c r="M58" s="36"/>
      <c r="N58" s="36"/>
      <c r="O58" s="36"/>
      <c r="P58" s="36"/>
      <c r="Q58" s="34"/>
      <c r="R58" s="125"/>
      <c r="S58" s="125"/>
      <c r="U58" s="35" t="s">
        <v>601</v>
      </c>
    </row>
    <row r="59" spans="1:21" ht="15" customHeight="1">
      <c r="A59" s="32" t="s">
        <v>29</v>
      </c>
      <c r="B59" s="110"/>
      <c r="C59" s="110"/>
      <c r="D59" s="110"/>
      <c r="E59" s="110"/>
      <c r="K59" s="36">
        <f>IF(B59&gt;0%, 1, 0)</f>
        <v>0</v>
      </c>
      <c r="L59" s="36">
        <f>IF(C59&gt;0%, 1, 0)</f>
        <v>0</v>
      </c>
      <c r="M59" s="36">
        <f>IF(D59&gt;0%, 1, 0)</f>
        <v>0</v>
      </c>
      <c r="N59" s="36">
        <f>IF(E59&gt;0%, 1, 0)</f>
        <v>0</v>
      </c>
      <c r="O59" s="36"/>
      <c r="P59" s="36"/>
      <c r="Q59" s="34"/>
      <c r="R59" s="126">
        <f>SUM(B59:E59)</f>
        <v>0</v>
      </c>
      <c r="S59" s="126">
        <f>SUM(K59:N59)</f>
        <v>0</v>
      </c>
      <c r="U59" s="37">
        <f>IF(S59&gt;0,(R59+R60)/S59,0)</f>
        <v>0</v>
      </c>
    </row>
    <row r="60" spans="1:21" ht="15" customHeight="1">
      <c r="A60" s="32" t="s">
        <v>30</v>
      </c>
      <c r="B60" s="128" t="str">
        <f>IF(OR(B59="Beta",B59="BETA",B59="CREATE",B59="Create"),B59,IF(B59=1,"High Honors",IF(B59&gt;=0.9,"Honors",IF(B59&gt;=0.7,"Pass",""))))</f>
        <v/>
      </c>
      <c r="C60" s="128" t="str">
        <f>IF(OR(C59="Beta",C59="BETA",C59="CREATE",C59="Create"),C59,IF(C59=1,"High Honors",IF(C59&gt;=0.9,"Honors",IF(C59&gt;=0.7,"Pass",""))))</f>
        <v/>
      </c>
      <c r="D60" s="128" t="str">
        <f>IF(OR(D59="Beta",D59="BETA",D59="CREATE",D59="Create"),D59,IF(D59=1,"High Honors",IF(D59&gt;=0.9,"Honors",IF(D59&gt;=0.7,"Pass",""))))</f>
        <v/>
      </c>
      <c r="E60" s="128" t="str">
        <f>IF(OR(E59="Beta",E59="BETA",E59="CREATE",E59="Create"),E59,IF(E59=1,"High Honors",IF(E59&gt;=0.9,"Honors",IF(E59&gt;=0.7,"Pass",""))))</f>
        <v/>
      </c>
      <c r="R60" s="125">
        <f>COUNTIF(B59:G59,"BETA")+COUNTIF(B59:G59,"CREATE")</f>
        <v>0</v>
      </c>
      <c r="S60" s="125"/>
    </row>
    <row r="61" spans="1:21" ht="15" customHeight="1">
      <c r="R61" s="125"/>
      <c r="S61" s="125"/>
    </row>
    <row r="62" spans="1:21" ht="15" customHeight="1">
      <c r="A62" s="420" t="s">
        <v>252</v>
      </c>
      <c r="B62" s="420"/>
      <c r="R62" s="125"/>
      <c r="S62" s="125"/>
    </row>
    <row r="63" spans="1:21" ht="15" customHeight="1">
      <c r="A63" s="4" t="s">
        <v>42</v>
      </c>
      <c r="B63" s="5" t="s">
        <v>255</v>
      </c>
      <c r="C63" s="5" t="s">
        <v>256</v>
      </c>
      <c r="D63" s="5" t="s">
        <v>257</v>
      </c>
      <c r="E63" s="5" t="s">
        <v>258</v>
      </c>
      <c r="R63" s="125"/>
      <c r="S63" s="125"/>
    </row>
    <row r="64" spans="1:21" ht="15" customHeight="1">
      <c r="A64" s="4" t="s">
        <v>28</v>
      </c>
      <c r="B64" s="108"/>
      <c r="C64" s="108"/>
      <c r="D64" s="108"/>
      <c r="E64" s="108"/>
      <c r="K64" s="36"/>
      <c r="L64" s="36"/>
      <c r="M64" s="36"/>
      <c r="N64" s="36"/>
      <c r="O64" s="36"/>
      <c r="P64" s="36"/>
      <c r="Q64" s="34"/>
      <c r="R64" s="125"/>
      <c r="S64" s="125"/>
      <c r="U64" s="35" t="s">
        <v>601</v>
      </c>
    </row>
    <row r="65" spans="1:21" ht="15" customHeight="1">
      <c r="A65" s="4" t="s">
        <v>29</v>
      </c>
      <c r="B65" s="110"/>
      <c r="C65" s="110"/>
      <c r="D65" s="110"/>
      <c r="E65" s="110"/>
      <c r="K65" s="36">
        <f>IF(B65&gt;0%, 1, 0)</f>
        <v>0</v>
      </c>
      <c r="L65" s="36">
        <f>IF(C65&gt;0%, 1, 0)</f>
        <v>0</v>
      </c>
      <c r="M65" s="36">
        <f>IF(D65&gt;0%, 1, 0)</f>
        <v>0</v>
      </c>
      <c r="N65" s="36">
        <f>IF(E65&gt;0%, 1, 0)</f>
        <v>0</v>
      </c>
      <c r="O65" s="36"/>
      <c r="P65" s="36"/>
      <c r="Q65" s="34"/>
      <c r="R65" s="126">
        <f>SUM(B65:E65)</f>
        <v>0</v>
      </c>
      <c r="S65" s="126">
        <f>SUM(K65:N65)</f>
        <v>0</v>
      </c>
      <c r="U65" s="37">
        <f>IF(S65&gt;0,(R65+R66)/S65,0)</f>
        <v>0</v>
      </c>
    </row>
    <row r="66" spans="1:21" ht="15" customHeight="1">
      <c r="A66" s="4" t="s">
        <v>30</v>
      </c>
      <c r="B66" s="128" t="str">
        <f>IF(OR(B65="Beta",B65="BETA",B65="CREATE",B65="Create"),B65,IF(B65=1,"High Honors",IF(B65&gt;=0.9,"Honors",IF(B65&gt;=0.7,"Pass",""))))</f>
        <v/>
      </c>
      <c r="C66" s="128" t="str">
        <f>IF(OR(C65="Beta",C65="BETA",C65="CREATE",C65="Create"),C65,IF(C65=1,"High Honors",IF(C65&gt;=0.9,"Honors",IF(C65&gt;=0.7,"Pass",""))))</f>
        <v/>
      </c>
      <c r="D66" s="128" t="str">
        <f>IF(OR(D65="Beta",D65="BETA",D65="CREATE",D65="Create"),D65,IF(D65=1,"High Honors",IF(D65&gt;=0.9,"Honors",IF(D65&gt;=0.7,"Pass",""))))</f>
        <v/>
      </c>
      <c r="E66" s="128" t="str">
        <f>IF(OR(E65="Beta",E65="BETA",E65="CREATE",E65="Create"),E65,IF(E65=1,"High Honors",IF(E65&gt;=0.9,"Honors",IF(E65&gt;=0.7,"Pass",""))))</f>
        <v/>
      </c>
      <c r="R66" s="125">
        <f>COUNTIF(B65:G65,"BETA")+COUNTIF(B65:G65,"CREATE")</f>
        <v>0</v>
      </c>
      <c r="S66" s="125"/>
    </row>
    <row r="67" spans="1:21" ht="15" customHeight="1">
      <c r="R67" s="125"/>
      <c r="S67" s="125"/>
    </row>
    <row r="68" spans="1:21" ht="15" customHeight="1">
      <c r="A68" s="420" t="s">
        <v>259</v>
      </c>
      <c r="B68" s="420"/>
      <c r="R68" s="125"/>
      <c r="S68" s="125"/>
    </row>
    <row r="69" spans="1:21" ht="15" customHeight="1">
      <c r="A69" s="8" t="s">
        <v>42</v>
      </c>
      <c r="B69" s="5" t="s">
        <v>263</v>
      </c>
      <c r="C69" s="21" t="s">
        <v>264</v>
      </c>
      <c r="D69" s="5" t="s">
        <v>265</v>
      </c>
      <c r="E69" s="5" t="s">
        <v>266</v>
      </c>
      <c r="R69" s="125"/>
      <c r="S69" s="125"/>
    </row>
    <row r="70" spans="1:21" ht="15" customHeight="1">
      <c r="A70" s="4" t="s">
        <v>28</v>
      </c>
      <c r="B70" s="108"/>
      <c r="C70" s="108"/>
      <c r="D70" s="108"/>
      <c r="E70" s="108"/>
      <c r="K70" s="36"/>
      <c r="L70" s="36"/>
      <c r="M70" s="36"/>
      <c r="N70" s="36"/>
      <c r="O70" s="36"/>
      <c r="P70" s="36"/>
      <c r="Q70" s="34"/>
      <c r="R70" s="125"/>
      <c r="S70" s="125"/>
      <c r="U70" s="35" t="s">
        <v>601</v>
      </c>
    </row>
    <row r="71" spans="1:21" ht="15" customHeight="1">
      <c r="A71" s="4" t="s">
        <v>29</v>
      </c>
      <c r="B71" s="110"/>
      <c r="C71" s="110"/>
      <c r="D71" s="110"/>
      <c r="E71" s="110"/>
      <c r="K71" s="36">
        <f>IF(B71&gt;0%, 1, 0)</f>
        <v>0</v>
      </c>
      <c r="L71" s="36">
        <f>IF(C71&gt;0%, 1, 0)</f>
        <v>0</v>
      </c>
      <c r="M71" s="36">
        <f>IF(D71&gt;0%, 1, 0)</f>
        <v>0</v>
      </c>
      <c r="N71" s="36">
        <f>IF(E71&gt;0%, 1, 0)</f>
        <v>0</v>
      </c>
      <c r="O71" s="36"/>
      <c r="P71" s="36"/>
      <c r="Q71" s="34"/>
      <c r="R71" s="126">
        <f>SUM(B71:E71)</f>
        <v>0</v>
      </c>
      <c r="S71" s="126">
        <f>SUM(K71:N71)</f>
        <v>0</v>
      </c>
      <c r="U71" s="37">
        <f>IF(S71&gt;0,(R71+R72)/S71,0)</f>
        <v>0</v>
      </c>
    </row>
    <row r="72" spans="1:21" ht="15" customHeight="1">
      <c r="A72" s="4" t="s">
        <v>30</v>
      </c>
      <c r="B72" s="128" t="str">
        <f>IF(OR(B71="Beta",B71="BETA",B71="CREATE",B71="Create"),B71,IF(B71=1,"High Honors",IF(B71&gt;=0.9,"Honors",IF(B71&gt;=0.7,"Pass",""))))</f>
        <v/>
      </c>
      <c r="C72" s="128" t="str">
        <f>IF(OR(C71="Beta",C71="BETA",C71="CREATE",C71="Create"),C71,IF(C71=1,"High Honors",IF(C71&gt;=0.9,"Honors",IF(C71&gt;=0.7,"Pass",""))))</f>
        <v/>
      </c>
      <c r="D72" s="128" t="str">
        <f>IF(OR(D71="Beta",D71="BETA",D71="CREATE",D71="Create"),D71,IF(D71=1,"High Honors",IF(D71&gt;=0.9,"Honors",IF(D71&gt;=0.7,"Pass",""))))</f>
        <v/>
      </c>
      <c r="E72" s="128" t="str">
        <f>IF(OR(E71="Beta",E71="BETA",E71="CREATE",E71="Create"),E71,IF(E71=1,"High Honors",IF(E71&gt;=0.9,"Honors",IF(E71&gt;=0.7,"Pass",""))))</f>
        <v/>
      </c>
      <c r="R72" s="125">
        <f>COUNTIF(B71:G71,"BETA")+COUNTIF(B71:G71,"CREATE")</f>
        <v>0</v>
      </c>
      <c r="S72" s="125"/>
    </row>
    <row r="73" spans="1:21" ht="15" customHeight="1">
      <c r="R73" s="125"/>
      <c r="S73" s="125"/>
    </row>
    <row r="74" spans="1:21" ht="15" customHeight="1">
      <c r="A74" s="420" t="s">
        <v>267</v>
      </c>
      <c r="B74" s="420"/>
      <c r="R74" s="125"/>
      <c r="S74" s="125"/>
    </row>
    <row r="75" spans="1:21" ht="15" customHeight="1">
      <c r="A75" s="4" t="s">
        <v>42</v>
      </c>
      <c r="B75" s="5" t="s">
        <v>268</v>
      </c>
      <c r="C75" s="5" t="s">
        <v>269</v>
      </c>
      <c r="D75" s="5" t="s">
        <v>270</v>
      </c>
      <c r="E75" s="5" t="s">
        <v>271</v>
      </c>
      <c r="R75" s="125"/>
      <c r="S75" s="125"/>
    </row>
    <row r="76" spans="1:21" ht="15" customHeight="1">
      <c r="A76" s="4" t="s">
        <v>28</v>
      </c>
      <c r="B76" s="108"/>
      <c r="C76" s="108"/>
      <c r="D76" s="108"/>
      <c r="E76" s="108"/>
      <c r="K76" s="36"/>
      <c r="L76" s="36"/>
      <c r="M76" s="36"/>
      <c r="N76" s="36"/>
      <c r="O76" s="36"/>
      <c r="P76" s="36"/>
      <c r="Q76" s="34"/>
      <c r="R76" s="125"/>
      <c r="S76" s="125"/>
      <c r="U76" s="35" t="s">
        <v>601</v>
      </c>
    </row>
    <row r="77" spans="1:21" ht="15" customHeight="1">
      <c r="A77" s="4" t="s">
        <v>29</v>
      </c>
      <c r="B77" s="110"/>
      <c r="C77" s="110"/>
      <c r="D77" s="110"/>
      <c r="E77" s="110"/>
      <c r="K77" s="36">
        <f>IF(B77&gt;0%, 1, 0)</f>
        <v>0</v>
      </c>
      <c r="L77" s="36">
        <f>IF(C77&gt;0%, 1, 0)</f>
        <v>0</v>
      </c>
      <c r="M77" s="36">
        <f>IF(D77&gt;0%, 1, 0)</f>
        <v>0</v>
      </c>
      <c r="N77" s="36">
        <f>IF(E77&gt;0%, 1, 0)</f>
        <v>0</v>
      </c>
      <c r="O77" s="36"/>
      <c r="P77" s="36"/>
      <c r="Q77" s="34"/>
      <c r="R77" s="126">
        <f>SUM(B77:E77)</f>
        <v>0</v>
      </c>
      <c r="S77" s="126">
        <f>SUM(K77:N77)</f>
        <v>0</v>
      </c>
      <c r="U77" s="37">
        <f>IF(S77&gt;0,(R77+R78)/S77,0)</f>
        <v>0</v>
      </c>
    </row>
    <row r="78" spans="1:21" ht="15" customHeight="1">
      <c r="A78" s="4" t="s">
        <v>30</v>
      </c>
      <c r="B78" s="128" t="str">
        <f>IF(OR(B77="Beta",B77="BETA",B77="CREATE",B77="Create"),B77,IF(B77=1,"High Honors",IF(B77&gt;=0.9,"Honors",IF(B77&gt;=0.7,"Pass",""))))</f>
        <v/>
      </c>
      <c r="C78" s="128" t="str">
        <f>IF(OR(C77="Beta",C77="BETA",C77="CREATE",C77="Create"),C77,IF(C77=1,"High Honors",IF(C77&gt;=0.9,"Honors",IF(C77&gt;=0.7,"Pass",""))))</f>
        <v/>
      </c>
      <c r="D78" s="128" t="str">
        <f>IF(OR(D77="Beta",D77="BETA",D77="CREATE",D77="Create"),D77,IF(D77=1,"High Honors",IF(D77&gt;=0.9,"Honors",IF(D77&gt;=0.7,"Pass",""))))</f>
        <v/>
      </c>
      <c r="E78" s="128" t="str">
        <f>IF(OR(E77="Beta",E77="BETA",E77="CREATE",E77="Create"),E77,IF(E77=1,"High Honors",IF(E77&gt;=0.9,"Honors",IF(E77&gt;=0.7,"Pass",""))))</f>
        <v/>
      </c>
      <c r="R78" s="125">
        <f>COUNTIF(B77:G77,"BETA")+COUNTIF(B77:G77,"CREATE")</f>
        <v>0</v>
      </c>
      <c r="S78" s="125"/>
    </row>
    <row r="79" spans="1:21" ht="15" customHeight="1">
      <c r="R79" s="125"/>
      <c r="S79" s="125"/>
    </row>
    <row r="80" spans="1:21" ht="15" customHeight="1">
      <c r="A80" s="420" t="s">
        <v>272</v>
      </c>
      <c r="B80" s="420"/>
      <c r="R80" s="125"/>
      <c r="S80" s="125"/>
    </row>
    <row r="81" spans="1:21" ht="15" customHeight="1">
      <c r="A81" s="4" t="s">
        <v>42</v>
      </c>
      <c r="B81" s="5" t="s">
        <v>273</v>
      </c>
      <c r="C81" s="5" t="s">
        <v>274</v>
      </c>
      <c r="D81" s="5" t="s">
        <v>275</v>
      </c>
      <c r="E81" s="5" t="s">
        <v>276</v>
      </c>
      <c r="R81" s="125"/>
      <c r="S81" s="125"/>
    </row>
    <row r="82" spans="1:21" ht="15" customHeight="1">
      <c r="A82" s="4" t="s">
        <v>28</v>
      </c>
      <c r="B82" s="108"/>
      <c r="C82" s="108"/>
      <c r="D82" s="108"/>
      <c r="E82" s="108"/>
      <c r="K82" s="36"/>
      <c r="L82" s="36"/>
      <c r="M82" s="36"/>
      <c r="N82" s="36"/>
      <c r="O82" s="36"/>
      <c r="P82" s="36"/>
      <c r="Q82" s="34"/>
      <c r="R82" s="125"/>
      <c r="S82" s="125"/>
      <c r="U82" s="35" t="s">
        <v>601</v>
      </c>
    </row>
    <row r="83" spans="1:21" ht="15" customHeight="1">
      <c r="A83" s="4" t="s">
        <v>29</v>
      </c>
      <c r="B83" s="110"/>
      <c r="C83" s="110"/>
      <c r="D83" s="110"/>
      <c r="E83" s="110"/>
      <c r="K83" s="36">
        <f>IF(B83&gt;0%, 1, 0)</f>
        <v>0</v>
      </c>
      <c r="L83" s="36">
        <f>IF(C83&gt;0%, 1, 0)</f>
        <v>0</v>
      </c>
      <c r="M83" s="36">
        <f>IF(D83&gt;0%, 1, 0)</f>
        <v>0</v>
      </c>
      <c r="N83" s="36">
        <f>IF(E83&gt;0%, 1, 0)</f>
        <v>0</v>
      </c>
      <c r="O83" s="36"/>
      <c r="P83" s="36"/>
      <c r="Q83" s="34"/>
      <c r="R83" s="126">
        <f>SUM(B83:E83)</f>
        <v>0</v>
      </c>
      <c r="S83" s="126">
        <f>SUM(K83:N83)</f>
        <v>0</v>
      </c>
      <c r="U83" s="37">
        <f>IF(S83&gt;0,(R83+R84)/S83,0)</f>
        <v>0</v>
      </c>
    </row>
    <row r="84" spans="1:21" ht="15" customHeight="1">
      <c r="A84" s="4" t="s">
        <v>30</v>
      </c>
      <c r="B84" s="128" t="str">
        <f>IF(OR(B83="Beta",B83="BETA",B83="CREATE",B83="Create"),B83,IF(B83=1,"High Honors",IF(B83&gt;=0.9,"Honors",IF(B83&gt;=0.7,"Pass",""))))</f>
        <v/>
      </c>
      <c r="C84" s="128" t="str">
        <f>IF(OR(C83="Beta",C83="BETA",C83="CREATE",C83="Create"),C83,IF(C83=1,"High Honors",IF(C83&gt;=0.9,"Honors",IF(C83&gt;=0.7,"Pass",""))))</f>
        <v/>
      </c>
      <c r="D84" s="128" t="str">
        <f>IF(OR(D83="Beta",D83="BETA",D83="CREATE",D83="Create"),D83,IF(D83=1,"High Honors",IF(D83&gt;=0.9,"Honors",IF(D83&gt;=0.7,"Pass",""))))</f>
        <v/>
      </c>
      <c r="E84" s="128" t="str">
        <f>IF(OR(E83="Beta",E83="BETA",E83="CREATE",E83="Create"),E83,IF(E83=1,"High Honors",IF(E83&gt;=0.9,"Honors",IF(E83&gt;=0.7,"Pass",""))))</f>
        <v/>
      </c>
      <c r="R84" s="125">
        <f>COUNTIF(B83:G83,"BETA")+COUNTIF(B83:G83,"CREATE")</f>
        <v>0</v>
      </c>
      <c r="S84" s="125"/>
    </row>
    <row r="85" spans="1:21" ht="15" customHeight="1">
      <c r="R85" s="125"/>
      <c r="S85" s="125"/>
    </row>
    <row r="86" spans="1:21" ht="15" customHeight="1">
      <c r="A86" s="420" t="s">
        <v>277</v>
      </c>
      <c r="B86" s="420"/>
      <c r="R86" s="125"/>
      <c r="S86" s="125"/>
    </row>
    <row r="87" spans="1:21" ht="15" customHeight="1">
      <c r="A87" s="4" t="s">
        <v>42</v>
      </c>
      <c r="B87" s="5" t="s">
        <v>278</v>
      </c>
      <c r="C87" s="5" t="s">
        <v>279</v>
      </c>
      <c r="D87" s="5" t="s">
        <v>280</v>
      </c>
      <c r="E87" s="5" t="s">
        <v>281</v>
      </c>
      <c r="R87" s="125"/>
      <c r="S87" s="125"/>
    </row>
    <row r="88" spans="1:21" ht="15" customHeight="1">
      <c r="A88" s="4" t="s">
        <v>28</v>
      </c>
      <c r="B88" s="108"/>
      <c r="C88" s="108"/>
      <c r="D88" s="108"/>
      <c r="E88" s="108"/>
      <c r="K88" s="36"/>
      <c r="L88" s="36"/>
      <c r="M88" s="36"/>
      <c r="N88" s="36"/>
      <c r="O88" s="36"/>
      <c r="P88" s="36"/>
      <c r="Q88" s="34"/>
      <c r="R88" s="125"/>
      <c r="S88" s="125"/>
      <c r="U88" s="35" t="s">
        <v>601</v>
      </c>
    </row>
    <row r="89" spans="1:21" ht="15" customHeight="1">
      <c r="A89" s="4" t="s">
        <v>29</v>
      </c>
      <c r="B89" s="110"/>
      <c r="C89" s="110"/>
      <c r="D89" s="110"/>
      <c r="E89" s="110"/>
      <c r="K89" s="36">
        <f>IF(B89&gt;0%, 1, 0)</f>
        <v>0</v>
      </c>
      <c r="L89" s="36">
        <f>IF(C89&gt;0%, 1, 0)</f>
        <v>0</v>
      </c>
      <c r="M89" s="36">
        <f>IF(D89&gt;0%, 1, 0)</f>
        <v>0</v>
      </c>
      <c r="N89" s="36">
        <f>IF(E89&gt;0%, 1, 0)</f>
        <v>0</v>
      </c>
      <c r="O89" s="36"/>
      <c r="P89" s="36"/>
      <c r="Q89" s="34"/>
      <c r="R89" s="126">
        <f>SUM(B89:E89)</f>
        <v>0</v>
      </c>
      <c r="S89" s="126">
        <f>SUM(K89:N89)</f>
        <v>0</v>
      </c>
      <c r="U89" s="37">
        <f>IF(S89&gt;0,(R89+R90)/S89,0)</f>
        <v>0</v>
      </c>
    </row>
    <row r="90" spans="1:21" ht="15" customHeight="1">
      <c r="A90" s="4" t="s">
        <v>30</v>
      </c>
      <c r="B90" s="128" t="str">
        <f>IF(OR(B89="Beta",B89="BETA",B89="CREATE",B89="Create"),B89,IF(B89=1,"High Honors",IF(B89&gt;=0.9,"Honors",IF(B89&gt;=0.7,"Pass",""))))</f>
        <v/>
      </c>
      <c r="C90" s="128" t="str">
        <f>IF(OR(C89="Beta",C89="BETA",C89="CREATE",C89="Create"),C89,IF(C89=1,"High Honors",IF(C89&gt;=0.9,"Honors",IF(C89&gt;=0.7,"Pass",""))))</f>
        <v/>
      </c>
      <c r="D90" s="128" t="str">
        <f>IF(OR(D89="Beta",D89="BETA",D89="CREATE",D89="Create"),D89,IF(D89=1,"High Honors",IF(D89&gt;=0.9,"Honors",IF(D89&gt;=0.7,"Pass",""))))</f>
        <v/>
      </c>
      <c r="E90" s="128" t="str">
        <f>IF(OR(E89="Beta",E89="BETA",E89="CREATE",E89="Create"),E89,IF(E89=1,"High Honors",IF(E89&gt;=0.9,"Honors",IF(E89&gt;=0.7,"Pass",""))))</f>
        <v/>
      </c>
      <c r="R90" s="125">
        <f>COUNTIF(B89:G89,"BETA")+COUNTIF(B89:G89,"CREATE")</f>
        <v>0</v>
      </c>
      <c r="S90" s="125"/>
    </row>
    <row r="91" spans="1:21" ht="15" customHeight="1">
      <c r="R91" s="125"/>
      <c r="S91" s="125"/>
    </row>
    <row r="92" spans="1:21" ht="15" customHeight="1">
      <c r="A92" s="420" t="s">
        <v>282</v>
      </c>
      <c r="B92" s="420"/>
      <c r="R92" s="125"/>
      <c r="S92" s="125"/>
    </row>
    <row r="93" spans="1:21" ht="15" customHeight="1">
      <c r="A93" s="8" t="s">
        <v>42</v>
      </c>
      <c r="B93" s="16" t="s">
        <v>283</v>
      </c>
      <c r="C93" s="5" t="s">
        <v>284</v>
      </c>
      <c r="D93" s="5" t="s">
        <v>285</v>
      </c>
      <c r="E93" s="21" t="s">
        <v>286</v>
      </c>
      <c r="R93" s="125"/>
      <c r="S93" s="125"/>
    </row>
    <row r="94" spans="1:21" ht="15" customHeight="1">
      <c r="A94" s="4" t="s">
        <v>28</v>
      </c>
      <c r="B94" s="108"/>
      <c r="C94" s="108"/>
      <c r="D94" s="108"/>
      <c r="E94" s="108"/>
      <c r="K94" s="36"/>
      <c r="L94" s="36"/>
      <c r="M94" s="36"/>
      <c r="N94" s="36"/>
      <c r="O94" s="36"/>
      <c r="P94" s="36"/>
      <c r="Q94" s="34"/>
      <c r="R94" s="125"/>
      <c r="S94" s="125"/>
      <c r="U94" s="35" t="s">
        <v>601</v>
      </c>
    </row>
    <row r="95" spans="1:21" ht="15" customHeight="1">
      <c r="A95" s="49" t="s">
        <v>29</v>
      </c>
      <c r="B95" s="110"/>
      <c r="C95" s="110"/>
      <c r="D95" s="110"/>
      <c r="E95" s="110"/>
      <c r="K95" s="36">
        <f>IF(B95&gt;0%, 1, 0)</f>
        <v>0</v>
      </c>
      <c r="L95" s="36">
        <f>IF(C95&gt;0%, 1, 0)</f>
        <v>0</v>
      </c>
      <c r="M95" s="36">
        <f>IF(D95&gt;0%, 1, 0)</f>
        <v>0</v>
      </c>
      <c r="N95" s="36">
        <f>IF(E95&gt;0%, 1, 0)</f>
        <v>0</v>
      </c>
      <c r="O95" s="36"/>
      <c r="P95" s="36"/>
      <c r="Q95" s="34"/>
      <c r="R95" s="126">
        <f>SUM(B95:E95)</f>
        <v>0</v>
      </c>
      <c r="S95" s="126">
        <f>SUM(K95:N95)</f>
        <v>0</v>
      </c>
      <c r="U95" s="37">
        <f>IF(S95&gt;0,(R95+R96)/S95,0)</f>
        <v>0</v>
      </c>
    </row>
    <row r="96" spans="1:21" ht="15" customHeight="1">
      <c r="A96" s="4" t="s">
        <v>30</v>
      </c>
      <c r="B96" s="128" t="str">
        <f>IF(OR(B95="Beta",B95="BETA",B95="CREATE",B95="Create"),B95,IF(B95=1,"High Honors",IF(B95&gt;=0.9,"Honors",IF(B95&gt;=0.7,"Pass",""))))</f>
        <v/>
      </c>
      <c r="C96" s="128" t="str">
        <f>IF(OR(C95="Beta",C95="BETA",C95="CREATE",C95="Create"),C95,IF(C95=1,"High Honors",IF(C95&gt;=0.9,"Honors",IF(C95&gt;=0.7,"Pass",""))))</f>
        <v/>
      </c>
      <c r="D96" s="128" t="str">
        <f>IF(OR(D95="Beta",D95="BETA",D95="CREATE",D95="Create"),D95,IF(D95=1,"High Honors",IF(D95&gt;=0.9,"Honors",IF(D95&gt;=0.7,"Pass",""))))</f>
        <v/>
      </c>
      <c r="E96" s="128" t="str">
        <f>IF(OR(E95="Beta",E95="BETA",E95="CREATE",E95="Create"),E95,IF(E95=1,"High Honors",IF(E95&gt;=0.9,"Honors",IF(E95&gt;=0.7,"Pass",""))))</f>
        <v/>
      </c>
      <c r="R96" s="125">
        <f>COUNTIF(B95:G95,"BETA")+COUNTIF(B95:G95,"CREATE")</f>
        <v>0</v>
      </c>
      <c r="S96" s="125"/>
    </row>
    <row r="97" spans="1:21" ht="15" customHeight="1">
      <c r="R97" s="125"/>
      <c r="S97" s="125"/>
    </row>
    <row r="98" spans="1:21" ht="15" customHeight="1">
      <c r="A98" s="420" t="s">
        <v>287</v>
      </c>
      <c r="B98" s="420"/>
      <c r="R98" s="125"/>
      <c r="S98" s="125"/>
    </row>
    <row r="99" spans="1:21" ht="15" customHeight="1">
      <c r="A99" s="32" t="s">
        <v>42</v>
      </c>
      <c r="B99" s="5" t="s">
        <v>288</v>
      </c>
      <c r="C99" s="5" t="s">
        <v>289</v>
      </c>
      <c r="D99" s="5" t="s">
        <v>290</v>
      </c>
      <c r="E99" s="21" t="s">
        <v>291</v>
      </c>
      <c r="R99" s="125"/>
      <c r="S99" s="125"/>
    </row>
    <row r="100" spans="1:21" ht="15" customHeight="1">
      <c r="A100" s="4" t="s">
        <v>28</v>
      </c>
      <c r="B100" s="108"/>
      <c r="C100" s="108"/>
      <c r="D100" s="108"/>
      <c r="E100" s="108"/>
      <c r="K100" s="36"/>
      <c r="L100" s="36"/>
      <c r="M100" s="36"/>
      <c r="N100" s="36"/>
      <c r="O100" s="36"/>
      <c r="P100" s="36"/>
      <c r="Q100" s="34"/>
      <c r="R100" s="125"/>
      <c r="S100" s="125"/>
      <c r="U100" s="35" t="s">
        <v>601</v>
      </c>
    </row>
    <row r="101" spans="1:21" ht="15" customHeight="1">
      <c r="A101" s="4" t="s">
        <v>29</v>
      </c>
      <c r="B101" s="110"/>
      <c r="C101" s="110"/>
      <c r="D101" s="110"/>
      <c r="E101" s="110"/>
      <c r="K101" s="36">
        <f>IF(B101&gt;0%, 1, 0)</f>
        <v>0</v>
      </c>
      <c r="L101" s="36">
        <f>IF(C101&gt;0%, 1, 0)</f>
        <v>0</v>
      </c>
      <c r="M101" s="36">
        <f>IF(D101&gt;0%, 1, 0)</f>
        <v>0</v>
      </c>
      <c r="N101" s="36">
        <f>IF(E101&gt;0%, 1, 0)</f>
        <v>0</v>
      </c>
      <c r="O101" s="36"/>
      <c r="P101" s="36"/>
      <c r="Q101" s="34"/>
      <c r="R101" s="126">
        <f>SUM(B101:E101)</f>
        <v>0</v>
      </c>
      <c r="S101" s="126">
        <f>SUM(K101:N101)</f>
        <v>0</v>
      </c>
      <c r="U101" s="37">
        <f>IF(S101&gt;0,(R101+R102)/S101,0)</f>
        <v>0</v>
      </c>
    </row>
    <row r="102" spans="1:21" ht="15" customHeight="1">
      <c r="A102" s="4" t="s">
        <v>30</v>
      </c>
      <c r="B102" s="128" t="str">
        <f>IF(OR(B101="Beta",B101="BETA",B101="CREATE",B101="Create"),B101,IF(B101=1,"High Honors",IF(B101&gt;=0.9,"Honors",IF(B101&gt;=0.7,"Pass",""))))</f>
        <v/>
      </c>
      <c r="C102" s="128" t="str">
        <f>IF(OR(C101="Beta",C101="BETA",C101="CREATE",C101="Create"),C101,IF(C101=1,"High Honors",IF(C101&gt;=0.9,"Honors",IF(C101&gt;=0.7,"Pass",""))))</f>
        <v/>
      </c>
      <c r="D102" s="128" t="str">
        <f>IF(OR(D101="Beta",D101="BETA",D101="CREATE",D101="Create"),D101,IF(D101=1,"High Honors",IF(D101&gt;=0.9,"Honors",IF(D101&gt;=0.7,"Pass",""))))</f>
        <v/>
      </c>
      <c r="E102" s="128" t="str">
        <f>IF(OR(E101="Beta",E101="BETA",E101="CREATE",E101="Create"),E101,IF(E101=1,"High Honors",IF(E101&gt;=0.9,"Honors",IF(E101&gt;=0.7,"Pass",""))))</f>
        <v/>
      </c>
      <c r="K102" s="36"/>
      <c r="L102" s="36"/>
      <c r="M102" s="36"/>
      <c r="N102" s="36"/>
      <c r="O102" s="36"/>
      <c r="P102" s="36"/>
      <c r="Q102" s="34"/>
      <c r="R102" s="125">
        <f>COUNTIF(B101:G101,"BETA")+COUNTIF(B101:G101,"CREATE")</f>
        <v>0</v>
      </c>
      <c r="S102" s="126"/>
      <c r="U102" s="37"/>
    </row>
    <row r="103" spans="1:21" ht="15" customHeight="1">
      <c r="A103" s="17"/>
      <c r="B103" s="93"/>
      <c r="C103" s="93"/>
      <c r="D103" s="93"/>
      <c r="E103" s="93"/>
      <c r="K103" s="36"/>
      <c r="L103" s="36"/>
      <c r="M103" s="36"/>
      <c r="N103" s="36"/>
      <c r="O103" s="36"/>
      <c r="P103" s="36"/>
      <c r="Q103" s="34"/>
      <c r="R103" s="89"/>
      <c r="S103" s="89"/>
      <c r="U103" s="37"/>
    </row>
    <row r="104" spans="1:21" ht="15" customHeight="1">
      <c r="Q104" s="392" t="s">
        <v>602</v>
      </c>
      <c r="R104" s="392"/>
      <c r="S104" s="41" t="s">
        <v>603</v>
      </c>
      <c r="T104" s="41"/>
      <c r="U104" s="35" t="s">
        <v>600</v>
      </c>
    </row>
    <row r="105" spans="1:21" ht="15" customHeight="1">
      <c r="Q105" s="34"/>
      <c r="R105" s="2">
        <f>SUM(R1:R103)</f>
        <v>0</v>
      </c>
      <c r="S105" s="2">
        <f>SUM(S1:S103)</f>
        <v>0</v>
      </c>
      <c r="U105" s="37">
        <f>IF(S105&gt;0, R105/S105, 0)</f>
        <v>0</v>
      </c>
    </row>
  </sheetData>
  <sheetProtection password="C927" sheet="1" objects="1" scenarios="1" selectLockedCells="1"/>
  <mergeCells count="34">
    <mergeCell ref="Z15:AA15"/>
    <mergeCell ref="AB15:AC15"/>
    <mergeCell ref="X16:Y16"/>
    <mergeCell ref="Z16:AA16"/>
    <mergeCell ref="AB16:AC16"/>
    <mergeCell ref="X10:Y10"/>
    <mergeCell ref="X11:Y11"/>
    <mergeCell ref="X12:Y12"/>
    <mergeCell ref="X13:Y13"/>
    <mergeCell ref="X14:Y14"/>
    <mergeCell ref="X5:Y5"/>
    <mergeCell ref="X6:Y6"/>
    <mergeCell ref="X7:Y7"/>
    <mergeCell ref="X8:Y8"/>
    <mergeCell ref="X9:Y9"/>
    <mergeCell ref="A31:B31"/>
    <mergeCell ref="A38:B38"/>
    <mergeCell ref="A1:B1"/>
    <mergeCell ref="A7:B7"/>
    <mergeCell ref="A13:B13"/>
    <mergeCell ref="A19:B19"/>
    <mergeCell ref="A25:B25"/>
    <mergeCell ref="F38:G38"/>
    <mergeCell ref="A50:B50"/>
    <mergeCell ref="A44:B44"/>
    <mergeCell ref="Q104:R104"/>
    <mergeCell ref="A86:B86"/>
    <mergeCell ref="A92:B92"/>
    <mergeCell ref="A98:B98"/>
    <mergeCell ref="A80:B80"/>
    <mergeCell ref="A68:B68"/>
    <mergeCell ref="A74:B74"/>
    <mergeCell ref="A56:B56"/>
    <mergeCell ref="A62:B62"/>
  </mergeCells>
  <pageMargins left="0.25" right="0.25" top="0.5" bottom="0.5" header="0.3" footer="0.3"/>
  <pageSetup fitToWidth="0" fitToHeight="0" orientation="landscape" useFirstPageNumber="1" horizontalDpi="4294967293" r:id="rId1"/>
  <headerFooter alignWithMargins="0"/>
  <rowBreaks count="2" manualBreakCount="2">
    <brk id="37" max="29" man="1"/>
    <brk id="73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6633"/>
  </sheetPr>
  <dimension ref="A1:XFC144"/>
  <sheetViews>
    <sheetView view="pageBreakPreview" zoomScaleNormal="100" zoomScaleSheetLayoutView="100" workbookViewId="0">
      <selection activeCell="B3" sqref="B3"/>
    </sheetView>
  </sheetViews>
  <sheetFormatPr defaultColWidth="9" defaultRowHeight="15"/>
  <cols>
    <col min="1" max="1" width="14.625" style="2" customWidth="1"/>
    <col min="2" max="5" width="14.625" style="1" customWidth="1"/>
    <col min="6" max="7" width="14.625" style="2" customWidth="1"/>
    <col min="8" max="9" width="7.375" style="2" customWidth="1"/>
    <col min="10" max="10" width="7.375" style="2" hidden="1" customWidth="1"/>
    <col min="11" max="17" width="5.625" style="2" hidden="1" customWidth="1"/>
    <col min="18" max="18" width="7.125" style="2" hidden="1" customWidth="1"/>
    <col min="19" max="22" width="5.625" style="2" hidden="1" customWidth="1"/>
    <col min="23" max="26" width="5.625" style="2" customWidth="1"/>
    <col min="27" max="1023" width="9" style="2"/>
    <col min="1024" max="16383" width="9" style="3"/>
    <col min="16384" max="16384" width="9" style="2"/>
  </cols>
  <sheetData>
    <row r="1" spans="1:21">
      <c r="A1" s="431" t="s">
        <v>528</v>
      </c>
      <c r="B1" s="432"/>
      <c r="C1" s="50"/>
      <c r="D1" s="50"/>
      <c r="E1" s="50"/>
      <c r="L1" s="436" t="s">
        <v>877</v>
      </c>
      <c r="M1" s="436"/>
      <c r="N1" s="436"/>
      <c r="P1" s="438" t="s">
        <v>878</v>
      </c>
      <c r="Q1" s="438"/>
      <c r="R1" s="438"/>
      <c r="S1" s="438"/>
      <c r="T1" s="435">
        <f>COUNTA(B4:E4,B10:E10,B16:E16,B22:G22,B28:F28, B34:D34,B41:C41,F41:G41,B47:C47,F47:G47,B53:C53,F53:G53,B59:C59,F59:G59,B65:C65,F65:G65,B71:C71,F71:G71,B78:C78,F78:G78,B84:C84,F84:G84,B90:C90,F90:G90,B96:D96,G96,B102,F102,B108:C108,F108:G108,B115,F115,B121:C121,F121:G121,B127,F127,B133,F133)</f>
        <v>0</v>
      </c>
      <c r="U1" s="386"/>
    </row>
    <row r="2" spans="1:21">
      <c r="A2" s="51" t="s">
        <v>42</v>
      </c>
      <c r="B2" s="51" t="s">
        <v>430</v>
      </c>
      <c r="C2" s="51" t="s">
        <v>431</v>
      </c>
      <c r="D2" s="51" t="s">
        <v>432</v>
      </c>
      <c r="E2" s="51" t="s">
        <v>433</v>
      </c>
      <c r="L2" s="437" t="str">
        <f>IF(AND(T1&gt;3,T2&gt;1),"Eligible","Not Eligible")</f>
        <v>Not Eligible</v>
      </c>
      <c r="M2" s="437"/>
      <c r="N2" s="437"/>
      <c r="P2" s="438" t="s">
        <v>879</v>
      </c>
      <c r="Q2" s="438"/>
      <c r="R2" s="438"/>
      <c r="S2" s="438"/>
      <c r="T2" s="435">
        <f>COUNTIF(B4:E4,"100%")+COUNTIF(B10:E10,"100%")+COUNTIF(B16:E16,"100%")+COUNTIF(B22:G22,"100%")+COUNTIF(B28:F28,"100%")+COUNTIF( B34:D34,"100%")+COUNTIF(B41:C41,"100%")+COUNTIF(F41:G41,"100%")+COUNTIF(B47:C47,"100%")+COUNTIF(F47:G47,"100%")+COUNTIF(B53:C53,"100%")+COUNTIF(F53:G53,"100%")+COUNTIF(B59:C59,"100%")+COUNTIF(F59:G59,"100%")+COUNTIF(B65:C65,"100%")+COUNTIF(F65:G65,"100%")+COUNTIF(B71:C71,"100%")+COUNTIF(F71:G71,"100%")+COUNTIF(B78:C78,"100%")+COUNTIF(F78:G78,"100%")+COUNTIF(B84:C84,"100%")+COUNTIF(F84:G84,"100%")+COUNTIF(B90:C90,"100%")+COUNTIF(F90:G90,"100%")+COUNTIF(B96:D96,"100%")+COUNTIF(G96,"100%")+COUNTIF(B102,"100%")+COUNTIF(F102,"100%")+COUNTIF(B108:C108,"100%")+COUNTIF(F108:G108,"100%")+COUNTIF(B115,"100%")+COUNTIF(F115,"100%")+COUNTIF(B121:C121,"100%")+COUNTIF(F121:G121,"100%")+COUNTIF(B127,"100%")+COUNTIF(F127,"100%")+COUNTIF(B133,"100%")+COUNTIF(F133,"100%")</f>
        <v>0</v>
      </c>
      <c r="U2" s="386"/>
    </row>
    <row r="3" spans="1:21">
      <c r="A3" s="52" t="s">
        <v>28</v>
      </c>
      <c r="B3" s="108"/>
      <c r="C3" s="108"/>
      <c r="D3" s="108"/>
      <c r="E3" s="108"/>
      <c r="K3" s="36"/>
      <c r="L3" s="36"/>
      <c r="M3" s="36"/>
      <c r="N3" s="36"/>
      <c r="O3" s="36"/>
      <c r="P3" s="36"/>
      <c r="Q3" s="34"/>
      <c r="R3" s="125"/>
      <c r="S3" s="125"/>
      <c r="U3" s="35" t="s">
        <v>601</v>
      </c>
    </row>
    <row r="4" spans="1:21">
      <c r="A4" s="53" t="s">
        <v>29</v>
      </c>
      <c r="B4" s="110"/>
      <c r="C4" s="110"/>
      <c r="D4" s="110"/>
      <c r="E4" s="110"/>
      <c r="K4" s="36">
        <f>IF(B4&gt;0%, 1, 0)</f>
        <v>0</v>
      </c>
      <c r="L4" s="36">
        <f>IF(C4&gt;0%, 1, 0)</f>
        <v>0</v>
      </c>
      <c r="M4" s="36">
        <f>IF(D4&gt;0%, 1, 0)</f>
        <v>0</v>
      </c>
      <c r="N4" s="36">
        <f>IF(E4&gt;0%, 1, 0)</f>
        <v>0</v>
      </c>
      <c r="O4" s="36"/>
      <c r="P4" s="36"/>
      <c r="Q4" s="34"/>
      <c r="R4" s="126">
        <f>SUM(B4:E4)</f>
        <v>0</v>
      </c>
      <c r="S4" s="126">
        <f>SUM(K4:N4)</f>
        <v>0</v>
      </c>
      <c r="U4" s="37">
        <f>IF(S4&gt;0,(R4+R5)/S4,0)</f>
        <v>0</v>
      </c>
    </row>
    <row r="5" spans="1:21">
      <c r="A5" s="52" t="s">
        <v>30</v>
      </c>
      <c r="B5" s="128" t="str">
        <f>IF(OR(B4="Beta",B4="BETA",B4="CREATE",B4="Create"),B4,IF(B4=1,"High Honors",IF(B4&gt;=0.9,"Honors",IF(B4&gt;=0.7,"Pass",""))))</f>
        <v/>
      </c>
      <c r="C5" s="128" t="str">
        <f>IF(OR(C4="Beta",C4="BETA",C4="CREATE",C4="Create"),C4,IF(C4=1,"High Honors",IF(C4&gt;=0.9,"Honors",IF(C4&gt;=0.7,"Pass",""))))</f>
        <v/>
      </c>
      <c r="D5" s="128" t="str">
        <f>IF(OR(D4="Beta",D4="BETA",D4="CREATE",D4="Create"),D4,IF(D4=1,"High Honors",IF(D4&gt;=0.9,"Honors",IF(D4&gt;=0.7,"Pass",""))))</f>
        <v/>
      </c>
      <c r="E5" s="128" t="str">
        <f>IF(OR(E4="Beta",E4="BETA",E4="CREATE",E4="Create"),E4,IF(E4=1,"High Honors",IF(E4&gt;=0.9,"Honors",IF(E4&gt;=0.7,"Pass",""))))</f>
        <v/>
      </c>
      <c r="R5" s="125">
        <f>COUNTIF(B4:G4,"BETA")+COUNTIF(B4:G4,"CREATE")</f>
        <v>0</v>
      </c>
      <c r="S5" s="125"/>
    </row>
    <row r="6" spans="1:21">
      <c r="A6" s="54"/>
      <c r="B6" s="50"/>
      <c r="C6" s="50"/>
      <c r="D6" s="50"/>
      <c r="E6" s="50"/>
      <c r="R6" s="125"/>
      <c r="S6" s="125"/>
    </row>
    <row r="7" spans="1:21">
      <c r="A7" s="431" t="s">
        <v>528</v>
      </c>
      <c r="B7" s="432"/>
      <c r="C7" s="50"/>
      <c r="D7" s="50"/>
      <c r="E7" s="50"/>
      <c r="R7" s="125"/>
      <c r="S7" s="125"/>
    </row>
    <row r="8" spans="1:21">
      <c r="A8" s="51" t="s">
        <v>42</v>
      </c>
      <c r="B8" s="51" t="s">
        <v>434</v>
      </c>
      <c r="C8" s="51" t="s">
        <v>435</v>
      </c>
      <c r="D8" s="51" t="s">
        <v>436</v>
      </c>
      <c r="E8" s="51" t="s">
        <v>437</v>
      </c>
      <c r="K8" s="36"/>
      <c r="L8" s="36"/>
      <c r="M8" s="36"/>
      <c r="N8" s="36"/>
      <c r="O8" s="36"/>
      <c r="P8" s="36"/>
      <c r="Q8" s="34"/>
      <c r="R8" s="125"/>
      <c r="S8" s="125"/>
      <c r="U8" s="35"/>
    </row>
    <row r="9" spans="1:21">
      <c r="A9" s="52" t="s">
        <v>28</v>
      </c>
      <c r="B9" s="108"/>
      <c r="C9" s="108"/>
      <c r="D9" s="108"/>
      <c r="E9" s="108"/>
      <c r="K9" s="36"/>
      <c r="L9" s="36"/>
      <c r="M9" s="36"/>
      <c r="N9" s="36"/>
      <c r="O9" s="36"/>
      <c r="P9" s="36"/>
      <c r="Q9" s="34"/>
      <c r="R9" s="126"/>
      <c r="S9" s="126"/>
      <c r="U9" s="35" t="s">
        <v>601</v>
      </c>
    </row>
    <row r="10" spans="1:21">
      <c r="A10" s="53" t="s">
        <v>29</v>
      </c>
      <c r="B10" s="110"/>
      <c r="C10" s="110"/>
      <c r="D10" s="110"/>
      <c r="E10" s="110"/>
      <c r="K10" s="36">
        <f>IF(B10&gt;0%, 1, 0)</f>
        <v>0</v>
      </c>
      <c r="L10" s="36">
        <f>IF(C10&gt;0%, 1, 0)</f>
        <v>0</v>
      </c>
      <c r="M10" s="36">
        <f>IF(D10&gt;0%, 1, 0)</f>
        <v>0</v>
      </c>
      <c r="N10" s="36">
        <f>IF(E10&gt;0%, 1, 0)</f>
        <v>0</v>
      </c>
      <c r="O10" s="36"/>
      <c r="P10" s="36"/>
      <c r="Q10" s="34"/>
      <c r="R10" s="126">
        <f>SUM(B10:E10)</f>
        <v>0</v>
      </c>
      <c r="S10" s="126">
        <f>SUM(K10:N10)</f>
        <v>0</v>
      </c>
      <c r="U10" s="37">
        <f>IF(S10&gt;0,(R10+R11)/S10,0)</f>
        <v>0</v>
      </c>
    </row>
    <row r="11" spans="1:21">
      <c r="A11" s="52" t="s">
        <v>30</v>
      </c>
      <c r="B11" s="128" t="str">
        <f>IF(OR(B10="Beta",B10="BETA",B10="CREATE",B10="Create"),B10,IF(B10=1,"High Honors",IF(B10&gt;=0.9,"Honors",IF(B10&gt;=0.7,"Pass",""))))</f>
        <v/>
      </c>
      <c r="C11" s="128" t="str">
        <f>IF(OR(C10="Beta",C10="BETA",C10="CREATE",C10="Create"),C10,IF(C10=1,"High Honors",IF(C10&gt;=0.9,"Honors",IF(C10&gt;=0.7,"Pass",""))))</f>
        <v/>
      </c>
      <c r="D11" s="128" t="str">
        <f>IF(OR(D10="Beta",D10="BETA",D10="CREATE",D10="Create"),D10,IF(D10=1,"High Honors",IF(D10&gt;=0.9,"Honors",IF(D10&gt;=0.7,"Pass",""))))</f>
        <v/>
      </c>
      <c r="E11" s="128" t="str">
        <f>IF(OR(E10="Beta",E10="BETA",E10="CREATE",E10="Create"),E10,IF(E10=1,"High Honors",IF(E10&gt;=0.9,"Honors",IF(E10&gt;=0.7,"Pass",""))))</f>
        <v/>
      </c>
      <c r="R11" s="125">
        <f>COUNTIF(B10:G10,"BETA")+COUNTIF(B10:G10,"CREATE")</f>
        <v>0</v>
      </c>
      <c r="S11" s="125"/>
    </row>
    <row r="12" spans="1:21">
      <c r="A12" s="54"/>
      <c r="B12" s="50"/>
      <c r="C12" s="50"/>
      <c r="D12" s="50"/>
      <c r="E12" s="50"/>
      <c r="R12" s="125"/>
      <c r="S12" s="125"/>
    </row>
    <row r="13" spans="1:21">
      <c r="A13" s="431" t="s">
        <v>529</v>
      </c>
      <c r="B13" s="432"/>
      <c r="C13" s="50"/>
      <c r="D13" s="50"/>
      <c r="E13" s="50"/>
      <c r="R13" s="125"/>
      <c r="S13" s="125"/>
    </row>
    <row r="14" spans="1:21">
      <c r="A14" s="51" t="s">
        <v>42</v>
      </c>
      <c r="B14" s="51" t="s">
        <v>438</v>
      </c>
      <c r="C14" s="51" t="s">
        <v>439</v>
      </c>
      <c r="D14" s="51" t="s">
        <v>440</v>
      </c>
      <c r="E14" s="51" t="s">
        <v>441</v>
      </c>
      <c r="R14" s="125"/>
      <c r="S14" s="125"/>
    </row>
    <row r="15" spans="1:21">
      <c r="A15" s="52" t="s">
        <v>28</v>
      </c>
      <c r="B15" s="108"/>
      <c r="C15" s="108"/>
      <c r="D15" s="108"/>
      <c r="E15" s="108"/>
      <c r="K15" s="36"/>
      <c r="L15" s="36"/>
      <c r="M15" s="36"/>
      <c r="N15" s="36"/>
      <c r="O15" s="36"/>
      <c r="P15" s="36"/>
      <c r="Q15" s="34"/>
      <c r="R15" s="125"/>
      <c r="S15" s="125"/>
      <c r="U15" s="35" t="s">
        <v>601</v>
      </c>
    </row>
    <row r="16" spans="1:21">
      <c r="A16" s="53" t="s">
        <v>29</v>
      </c>
      <c r="B16" s="110"/>
      <c r="C16" s="110"/>
      <c r="D16" s="110"/>
      <c r="E16" s="110"/>
      <c r="K16" s="36">
        <f>IF(B16&gt;0%, 1, 0)</f>
        <v>0</v>
      </c>
      <c r="L16" s="36">
        <f>IF(C16&gt;0%, 1, 0)</f>
        <v>0</v>
      </c>
      <c r="M16" s="36">
        <f>IF(D16&gt;0%, 1, 0)</f>
        <v>0</v>
      </c>
      <c r="N16" s="36">
        <f>IF(E16&gt;0%, 1, 0)</f>
        <v>0</v>
      </c>
      <c r="O16" s="36"/>
      <c r="P16" s="36"/>
      <c r="Q16" s="34"/>
      <c r="R16" s="126">
        <f>SUM(B16:E16)</f>
        <v>0</v>
      </c>
      <c r="S16" s="126">
        <f>SUM(K16:N16)</f>
        <v>0</v>
      </c>
      <c r="U16" s="37">
        <f>IF(S16&gt;0,(R16+R17)/S16,0)</f>
        <v>0</v>
      </c>
    </row>
    <row r="17" spans="1:21">
      <c r="A17" s="52" t="s">
        <v>30</v>
      </c>
      <c r="B17" s="128" t="str">
        <f>IF(OR(B16="Beta",B16="BETA",B16="CREATE",B16="Create"),B16,IF(B16=1,"High Honors",IF(B16&gt;=0.9,"Honors",IF(B16&gt;=0.7,"Pass",""))))</f>
        <v/>
      </c>
      <c r="C17" s="128" t="str">
        <f>IF(OR(C16="Beta",C16="BETA",C16="CREATE",C16="Create"),C16,IF(C16=1,"High Honors",IF(C16&gt;=0.9,"Honors",IF(C16&gt;=0.7,"Pass",""))))</f>
        <v/>
      </c>
      <c r="D17" s="128" t="str">
        <f>IF(OR(D16="Beta",D16="BETA",D16="CREATE",D16="Create"),D16,IF(D16=1,"High Honors",IF(D16&gt;=0.9,"Honors",IF(D16&gt;=0.7,"Pass",""))))</f>
        <v/>
      </c>
      <c r="E17" s="128" t="str">
        <f>IF(OR(E16="Beta",E16="BETA",E16="CREATE",E16="Create"),E16,IF(E16=1,"High Honors",IF(E16&gt;=0.9,"Honors",IF(E16&gt;=0.7,"Pass",""))))</f>
        <v/>
      </c>
      <c r="R17" s="125">
        <f>COUNTIF(B16:G16,"BETA")+COUNTIF(B16:G16,"CREATE")</f>
        <v>0</v>
      </c>
      <c r="S17" s="125"/>
    </row>
    <row r="18" spans="1:21">
      <c r="A18" s="55"/>
      <c r="B18" s="56"/>
      <c r="C18" s="56"/>
      <c r="D18" s="56"/>
      <c r="E18" s="57"/>
      <c r="R18" s="125"/>
      <c r="S18" s="125"/>
    </row>
    <row r="19" spans="1:21">
      <c r="A19" s="431" t="s">
        <v>535</v>
      </c>
      <c r="B19" s="432"/>
      <c r="C19" s="50"/>
      <c r="D19" s="50"/>
      <c r="E19" s="50"/>
      <c r="R19" s="125"/>
      <c r="S19" s="125"/>
    </row>
    <row r="20" spans="1:21">
      <c r="A20" s="51" t="s">
        <v>42</v>
      </c>
      <c r="B20" s="51" t="s">
        <v>521</v>
      </c>
      <c r="C20" s="51" t="s">
        <v>522</v>
      </c>
      <c r="D20" s="51" t="s">
        <v>629</v>
      </c>
      <c r="E20" s="51" t="s">
        <v>523</v>
      </c>
      <c r="F20" s="51" t="s">
        <v>632</v>
      </c>
      <c r="G20" s="51" t="s">
        <v>633</v>
      </c>
      <c r="R20" s="125"/>
      <c r="S20" s="125"/>
    </row>
    <row r="21" spans="1:21">
      <c r="A21" s="52" t="s">
        <v>28</v>
      </c>
      <c r="B21" s="108"/>
      <c r="C21" s="108"/>
      <c r="D21" s="108"/>
      <c r="E21" s="108"/>
      <c r="F21" s="108"/>
      <c r="G21" s="108"/>
      <c r="K21" s="36"/>
      <c r="L21" s="36"/>
      <c r="M21" s="36"/>
      <c r="N21" s="36"/>
      <c r="O21" s="36"/>
      <c r="P21" s="36"/>
      <c r="Q21" s="34"/>
      <c r="R21" s="125"/>
      <c r="S21" s="125"/>
      <c r="U21" s="35" t="s">
        <v>601</v>
      </c>
    </row>
    <row r="22" spans="1:21">
      <c r="A22" s="53" t="s">
        <v>29</v>
      </c>
      <c r="B22" s="110"/>
      <c r="C22" s="110"/>
      <c r="D22" s="110"/>
      <c r="E22" s="110"/>
      <c r="F22" s="110"/>
      <c r="G22" s="110"/>
      <c r="K22" s="36">
        <f t="shared" ref="K22:P22" si="0">IF(B22&gt;0%, 1, 0)</f>
        <v>0</v>
      </c>
      <c r="L22" s="36">
        <f t="shared" si="0"/>
        <v>0</v>
      </c>
      <c r="M22" s="36">
        <f t="shared" si="0"/>
        <v>0</v>
      </c>
      <c r="N22" s="36">
        <f t="shared" si="0"/>
        <v>0</v>
      </c>
      <c r="O22" s="36">
        <f t="shared" si="0"/>
        <v>0</v>
      </c>
      <c r="P22" s="36">
        <f t="shared" si="0"/>
        <v>0</v>
      </c>
      <c r="Q22" s="34"/>
      <c r="R22" s="126">
        <f>SUM(B22:G22)</f>
        <v>0</v>
      </c>
      <c r="S22" s="126">
        <f>SUM(K22:P22)</f>
        <v>0</v>
      </c>
      <c r="U22" s="37">
        <f>IF(S22&gt;0,(R22+R23)/S22,0)</f>
        <v>0</v>
      </c>
    </row>
    <row r="23" spans="1:21">
      <c r="A23" s="52" t="s">
        <v>30</v>
      </c>
      <c r="B23" s="128" t="str">
        <f t="shared" ref="B23:G23" si="1">IF(OR(B22="Beta",B22="BETA",B22="CREATE",B22="Create"),B22,IF(B22=1,"High Honors",IF(B22&gt;=0.9,"Honors",IF(B22&gt;=0.7,"Pass",""))))</f>
        <v/>
      </c>
      <c r="C23" s="128" t="str">
        <f t="shared" si="1"/>
        <v/>
      </c>
      <c r="D23" s="128" t="str">
        <f t="shared" si="1"/>
        <v/>
      </c>
      <c r="E23" s="128" t="str">
        <f t="shared" si="1"/>
        <v/>
      </c>
      <c r="F23" s="128" t="str">
        <f t="shared" si="1"/>
        <v/>
      </c>
      <c r="G23" s="128" t="str">
        <f t="shared" si="1"/>
        <v/>
      </c>
      <c r="R23" s="125">
        <f>COUNTIF(B22:G22,"BETA")+COUNTIF(B22:G22,"CREATE")</f>
        <v>0</v>
      </c>
      <c r="S23" s="125"/>
    </row>
    <row r="24" spans="1:21">
      <c r="R24" s="125"/>
      <c r="S24" s="125"/>
    </row>
    <row r="25" spans="1:21">
      <c r="A25" s="433" t="s">
        <v>679</v>
      </c>
      <c r="B25" s="434"/>
      <c r="C25" s="50"/>
      <c r="D25" s="50"/>
      <c r="E25" s="50"/>
      <c r="R25" s="125"/>
      <c r="S25" s="125"/>
    </row>
    <row r="26" spans="1:21">
      <c r="A26" s="51" t="s">
        <v>42</v>
      </c>
      <c r="B26" s="51" t="s">
        <v>626</v>
      </c>
      <c r="C26" s="51" t="s">
        <v>627</v>
      </c>
      <c r="D26" s="51" t="s">
        <v>628</v>
      </c>
      <c r="E26" s="51" t="s">
        <v>630</v>
      </c>
      <c r="F26" s="51" t="s">
        <v>631</v>
      </c>
      <c r="R26" s="125"/>
      <c r="S26" s="125"/>
    </row>
    <row r="27" spans="1:21">
      <c r="A27" s="52" t="s">
        <v>28</v>
      </c>
      <c r="B27" s="108"/>
      <c r="C27" s="108"/>
      <c r="D27" s="108"/>
      <c r="E27" s="108"/>
      <c r="F27" s="108"/>
      <c r="K27" s="36"/>
      <c r="L27" s="36"/>
      <c r="M27" s="36"/>
      <c r="N27" s="36"/>
      <c r="O27" s="36"/>
      <c r="P27" s="36"/>
      <c r="Q27" s="34"/>
      <c r="R27" s="125"/>
      <c r="S27" s="125"/>
      <c r="U27" s="35" t="s">
        <v>601</v>
      </c>
    </row>
    <row r="28" spans="1:21">
      <c r="A28" s="53" t="s">
        <v>29</v>
      </c>
      <c r="B28" s="110"/>
      <c r="C28" s="110"/>
      <c r="D28" s="110"/>
      <c r="E28" s="110"/>
      <c r="F28" s="110"/>
      <c r="K28" s="36">
        <f>IF(B28&gt;0%, 1, 0)</f>
        <v>0</v>
      </c>
      <c r="L28" s="36">
        <f>IF(C28&gt;0%, 1, 0)</f>
        <v>0</v>
      </c>
      <c r="M28" s="36">
        <f>IF(D28&gt;0%, 1, 0)</f>
        <v>0</v>
      </c>
      <c r="N28" s="36">
        <f>IF(E28&gt;0%, 1, 0)</f>
        <v>0</v>
      </c>
      <c r="O28" s="36">
        <f>IF(F28&gt;0%, 1, 0)</f>
        <v>0</v>
      </c>
      <c r="P28" s="36"/>
      <c r="Q28" s="34"/>
      <c r="R28" s="126">
        <f>SUM(B28:F28)</f>
        <v>0</v>
      </c>
      <c r="S28" s="126">
        <f>SUM(K28:O28)</f>
        <v>0</v>
      </c>
      <c r="U28" s="37">
        <f>IF(S28&gt;0,(R28+R29)/S28,0)</f>
        <v>0</v>
      </c>
    </row>
    <row r="29" spans="1:21">
      <c r="A29" s="52" t="s">
        <v>30</v>
      </c>
      <c r="B29" s="128" t="str">
        <f>IF(OR(B28="Beta",B28="BETA",B28="CREATE",B28="Create"),B28,IF(B28=1,"High Honors",IF(B28&gt;=0.9,"Honors",IF(B28&gt;=0.7,"Pass",""))))</f>
        <v/>
      </c>
      <c r="C29" s="128" t="str">
        <f>IF(OR(C28="Beta",C28="BETA",C28="CREATE",C28="Create"),C28,IF(C28=1,"High Honors",IF(C28&gt;=0.9,"Honors",IF(C28&gt;=0.7,"Pass",""))))</f>
        <v/>
      </c>
      <c r="D29" s="128" t="str">
        <f>IF(OR(D28="Beta",D28="BETA",D28="CREATE",D28="Create"),D28,IF(D28=1,"High Honors",IF(D28&gt;=0.9,"Honors",IF(D28&gt;=0.7,"Pass",""))))</f>
        <v/>
      </c>
      <c r="E29" s="128" t="str">
        <f>IF(OR(E28="Beta",E28="BETA",E28="CREATE",E28="Create"),E28,IF(E28=1,"High Honors",IF(E28&gt;=0.9,"Honors",IF(E28&gt;=0.7,"Pass",""))))</f>
        <v/>
      </c>
      <c r="F29" s="128" t="str">
        <f>IF(OR(F28="Beta",F28="BETA",F28="CREATE",F28="Create"),F28,IF(F28=1,"High Honors",IF(F28&gt;=0.9,"Honors",IF(F28&gt;=0.7,"Pass",""))))</f>
        <v/>
      </c>
      <c r="R29" s="125">
        <f>COUNTIF(B28:G28,"BETA")+COUNTIF(B28:G28,"CREATE")</f>
        <v>0</v>
      </c>
      <c r="S29" s="125"/>
    </row>
    <row r="30" spans="1:21">
      <c r="R30" s="125"/>
      <c r="S30" s="125"/>
    </row>
    <row r="31" spans="1:21">
      <c r="A31" s="431" t="s">
        <v>625</v>
      </c>
      <c r="B31" s="432"/>
      <c r="C31" s="50"/>
      <c r="D31" s="50"/>
      <c r="R31" s="125"/>
      <c r="S31" s="125"/>
    </row>
    <row r="32" spans="1:21">
      <c r="A32" s="51" t="s">
        <v>42</v>
      </c>
      <c r="B32" s="51" t="s">
        <v>634</v>
      </c>
      <c r="C32" s="51" t="s">
        <v>635</v>
      </c>
      <c r="D32" s="51" t="s">
        <v>636</v>
      </c>
      <c r="R32" s="125"/>
      <c r="S32" s="125"/>
    </row>
    <row r="33" spans="1:21">
      <c r="A33" s="52" t="s">
        <v>28</v>
      </c>
      <c r="B33" s="108"/>
      <c r="C33" s="108"/>
      <c r="D33" s="108"/>
      <c r="K33" s="36"/>
      <c r="L33" s="36"/>
      <c r="M33" s="36"/>
      <c r="N33" s="36"/>
      <c r="O33" s="36"/>
      <c r="P33" s="36"/>
      <c r="Q33" s="34"/>
      <c r="R33" s="125"/>
      <c r="S33" s="125"/>
      <c r="U33" s="35" t="s">
        <v>601</v>
      </c>
    </row>
    <row r="34" spans="1:21">
      <c r="A34" s="53" t="s">
        <v>29</v>
      </c>
      <c r="B34" s="110"/>
      <c r="C34" s="110"/>
      <c r="D34" s="110"/>
      <c r="K34" s="36">
        <f>IF(B34&gt;0%, 1, 0)</f>
        <v>0</v>
      </c>
      <c r="L34" s="36">
        <f>IF(C34&gt;0%, 1, 0)</f>
        <v>0</v>
      </c>
      <c r="M34" s="36">
        <f>IF(D34&gt;0%, 1, 0)</f>
        <v>0</v>
      </c>
      <c r="N34" s="36">
        <f>IF(E34&gt;0%, 1, 0)</f>
        <v>0</v>
      </c>
      <c r="O34" s="36"/>
      <c r="P34" s="36"/>
      <c r="Q34" s="34"/>
      <c r="R34" s="126">
        <f>SUM(B34:E34)</f>
        <v>0</v>
      </c>
      <c r="S34" s="126">
        <f>SUM(K34:N34)</f>
        <v>0</v>
      </c>
      <c r="U34" s="37">
        <f>IF(S34&gt;0,(R34+R35)/S34,0)</f>
        <v>0</v>
      </c>
    </row>
    <row r="35" spans="1:21">
      <c r="A35" s="52" t="s">
        <v>30</v>
      </c>
      <c r="B35" s="128" t="str">
        <f>IF(OR(B34="Beta",B34="BETA",B34="CREATE",B34="Create"),B34,IF(B34=1,"High Honors",IF(B34&gt;=0.9,"Honors",IF(B34&gt;=0.7,"Pass",""))))</f>
        <v/>
      </c>
      <c r="C35" s="128" t="str">
        <f>IF(OR(C34="Beta",C34="BETA",C34="CREATE",C34="Create"),C34,IF(C34=1,"High Honors",IF(C34&gt;=0.9,"Honors",IF(C34&gt;=0.7,"Pass",""))))</f>
        <v/>
      </c>
      <c r="D35" s="128" t="str">
        <f>IF(OR(D34="Beta",D34="BETA",D34="CREATE",D34="Create"),D34,IF(D34=1,"High Honors",IF(D34&gt;=0.9,"Honors",IF(D34&gt;=0.7,"Pass",""))))</f>
        <v/>
      </c>
      <c r="R35" s="125">
        <f>COUNTIF(B34:G34,"BETA")+COUNTIF(B34:G34,"CREATE")</f>
        <v>0</v>
      </c>
      <c r="S35" s="125"/>
    </row>
    <row r="36" spans="1:21">
      <c r="R36" s="125"/>
      <c r="S36" s="125"/>
    </row>
    <row r="37" spans="1:21">
      <c r="R37" s="125"/>
      <c r="S37" s="125"/>
    </row>
    <row r="38" spans="1:21">
      <c r="A38" s="431" t="s">
        <v>223</v>
      </c>
      <c r="B38" s="432"/>
      <c r="C38" s="50"/>
      <c r="E38" s="431" t="s">
        <v>442</v>
      </c>
      <c r="F38" s="432"/>
      <c r="G38" s="50"/>
      <c r="R38" s="125"/>
      <c r="S38" s="125"/>
    </row>
    <row r="39" spans="1:21">
      <c r="A39" s="51" t="s">
        <v>42</v>
      </c>
      <c r="B39" s="51" t="s">
        <v>637</v>
      </c>
      <c r="C39" s="51" t="s">
        <v>638</v>
      </c>
      <c r="E39" s="51" t="s">
        <v>42</v>
      </c>
      <c r="F39" s="51" t="s">
        <v>444</v>
      </c>
      <c r="G39" s="51" t="s">
        <v>448</v>
      </c>
      <c r="R39" s="125"/>
      <c r="S39" s="125"/>
    </row>
    <row r="40" spans="1:21">
      <c r="A40" s="52" t="s">
        <v>28</v>
      </c>
      <c r="B40" s="108"/>
      <c r="C40" s="108"/>
      <c r="E40" s="52" t="s">
        <v>28</v>
      </c>
      <c r="F40" s="108"/>
      <c r="G40" s="108"/>
      <c r="K40" s="36"/>
      <c r="L40" s="36"/>
      <c r="M40" s="36"/>
      <c r="N40" s="36"/>
      <c r="O40" s="36"/>
      <c r="P40" s="36"/>
      <c r="Q40" s="34"/>
      <c r="R40" s="125"/>
      <c r="S40" s="125"/>
      <c r="U40" s="35" t="s">
        <v>601</v>
      </c>
    </row>
    <row r="41" spans="1:21">
      <c r="A41" s="53" t="s">
        <v>29</v>
      </c>
      <c r="B41" s="110"/>
      <c r="C41" s="110"/>
      <c r="E41" s="53" t="s">
        <v>29</v>
      </c>
      <c r="F41" s="110"/>
      <c r="G41" s="110"/>
      <c r="K41" s="36">
        <f>IF(B41&gt;0%, 1, 0)</f>
        <v>0</v>
      </c>
      <c r="L41" s="36">
        <f>IF(C41&gt;0%, 1, 0)</f>
        <v>0</v>
      </c>
      <c r="M41" s="36">
        <f>IF(F41&gt;0%, 1, 0)</f>
        <v>0</v>
      </c>
      <c r="N41" s="36">
        <f>IF(G41&gt;0%, 1, 0)</f>
        <v>0</v>
      </c>
      <c r="O41" s="36"/>
      <c r="P41" s="36"/>
      <c r="Q41" s="34"/>
      <c r="R41" s="126">
        <f>SUM(B41:C41)+SUM(F41:G41)</f>
        <v>0</v>
      </c>
      <c r="S41" s="126">
        <f>SUM(K41:N41)</f>
        <v>0</v>
      </c>
      <c r="U41" s="37">
        <f>IF(S41&gt;0,(R41+R42)/S41,0)</f>
        <v>0</v>
      </c>
    </row>
    <row r="42" spans="1:21">
      <c r="A42" s="52" t="s">
        <v>30</v>
      </c>
      <c r="B42" s="128" t="str">
        <f>IF(OR(B41="Beta",B41="BETA",B41="CREATE",B41="Create"),B41,IF(B41=1,"High Honors",IF(B41&gt;=0.9,"Honors",IF(B41&gt;=0.7,"Pass",""))))</f>
        <v/>
      </c>
      <c r="C42" s="128" t="str">
        <f>IF(OR(C41="Beta",C41="BETA",C41="CREATE",C41="Create"),C41,IF(C41=1,"High Honors",IF(C41&gt;=0.9,"Honors",IF(C41&gt;=0.7,"Pass",""))))</f>
        <v/>
      </c>
      <c r="E42" s="52" t="s">
        <v>30</v>
      </c>
      <c r="F42" s="128" t="str">
        <f>IF(OR(F41="Beta",F41="BETA",F41="CREATE",F41="Create"),F41,IF(F41=1,"High Honors",IF(F41&gt;=0.9,"Honors",IF(F41&gt;=0.7,"Pass",""))))</f>
        <v/>
      </c>
      <c r="G42" s="128" t="str">
        <f>IF(OR(G41="Beta",G41="BETA",G41="CREATE",G41="Create"),G41,IF(G41=1,"High Honors",IF(G41&gt;=0.9,"Honors",IF(G41&gt;=0.7,"Pass",""))))</f>
        <v/>
      </c>
      <c r="R42" s="125">
        <f>COUNTIF(B41:G41,"BETA")+COUNTIF(B41:G41,"CREATE")</f>
        <v>0</v>
      </c>
      <c r="S42" s="125"/>
    </row>
    <row r="43" spans="1:21">
      <c r="B43" s="2"/>
      <c r="C43" s="2"/>
      <c r="R43" s="125"/>
      <c r="S43" s="125"/>
    </row>
    <row r="44" spans="1:21">
      <c r="A44" s="431" t="s">
        <v>450</v>
      </c>
      <c r="B44" s="432"/>
      <c r="C44" s="50"/>
      <c r="E44" s="431" t="s">
        <v>680</v>
      </c>
      <c r="F44" s="432"/>
      <c r="G44" s="50"/>
      <c r="R44" s="125"/>
      <c r="S44" s="125"/>
    </row>
    <row r="45" spans="1:21">
      <c r="A45" s="51" t="s">
        <v>42</v>
      </c>
      <c r="B45" s="51" t="s">
        <v>454</v>
      </c>
      <c r="C45" s="51" t="s">
        <v>457</v>
      </c>
      <c r="E45" s="51" t="s">
        <v>42</v>
      </c>
      <c r="F45" s="51" t="s">
        <v>639</v>
      </c>
      <c r="G45" s="51" t="s">
        <v>640</v>
      </c>
      <c r="R45" s="125"/>
      <c r="S45" s="125"/>
    </row>
    <row r="46" spans="1:21">
      <c r="A46" s="52" t="s">
        <v>28</v>
      </c>
      <c r="B46" s="108"/>
      <c r="C46" s="108"/>
      <c r="E46" s="52" t="s">
        <v>28</v>
      </c>
      <c r="F46" s="108"/>
      <c r="G46" s="108"/>
      <c r="K46" s="36"/>
      <c r="L46" s="36"/>
      <c r="M46" s="36"/>
      <c r="N46" s="36"/>
      <c r="O46" s="36"/>
      <c r="P46" s="36"/>
      <c r="Q46" s="34"/>
      <c r="R46" s="125"/>
      <c r="S46" s="125"/>
      <c r="U46" s="35" t="s">
        <v>601</v>
      </c>
    </row>
    <row r="47" spans="1:21">
      <c r="A47" s="53" t="s">
        <v>29</v>
      </c>
      <c r="B47" s="110"/>
      <c r="C47" s="110"/>
      <c r="E47" s="53" t="s">
        <v>29</v>
      </c>
      <c r="F47" s="110"/>
      <c r="G47" s="110"/>
      <c r="K47" s="36">
        <f>IF(B47&gt;0%, 1, 0)</f>
        <v>0</v>
      </c>
      <c r="L47" s="36">
        <f>IF(C47&gt;0%, 1, 0)</f>
        <v>0</v>
      </c>
      <c r="M47" s="36">
        <f>IF(F47&gt;0%, 1, 0)</f>
        <v>0</v>
      </c>
      <c r="N47" s="36">
        <f>IF(G47&gt;0%, 1, 0)</f>
        <v>0</v>
      </c>
      <c r="O47" s="36"/>
      <c r="P47" s="36"/>
      <c r="Q47" s="34"/>
      <c r="R47" s="126">
        <f>SUM(B47:C47)+SUM(F47:G47)</f>
        <v>0</v>
      </c>
      <c r="S47" s="126">
        <f>SUM(K47:N47)</f>
        <v>0</v>
      </c>
      <c r="U47" s="37">
        <f>IF(S47&gt;0,(R47+R48)/S47,0)</f>
        <v>0</v>
      </c>
    </row>
    <row r="48" spans="1:21">
      <c r="A48" s="52" t="s">
        <v>30</v>
      </c>
      <c r="B48" s="128" t="str">
        <f>IF(OR(B47="Beta",B47="BETA",B47="CREATE",B47="Create"),B47,IF(B47=1,"High Honors",IF(B47&gt;=0.9,"Honors",IF(B47&gt;=0.7,"Pass",""))))</f>
        <v/>
      </c>
      <c r="C48" s="128" t="str">
        <f>IF(OR(C47="Beta",C47="BETA",C47="CREATE",C47="Create"),C47,IF(C47=1,"High Honors",IF(C47&gt;=0.9,"Honors",IF(C47&gt;=0.7,"Pass",""))))</f>
        <v/>
      </c>
      <c r="E48" s="52" t="s">
        <v>30</v>
      </c>
      <c r="F48" s="128" t="str">
        <f>IF(OR(F47="Beta",F47="BETA",F47="CREATE",F47="Create"),F47,IF(F47=1,"High Honors",IF(F47&gt;=0.9,"Honors",IF(F47&gt;=0.7,"Pass",""))))</f>
        <v/>
      </c>
      <c r="G48" s="128" t="str">
        <f>IF(OR(G47="Beta",G47="BETA",G47="CREATE",G47="Create"),G47,IF(G47=1,"High Honors",IF(G47&gt;=0.9,"Honors",IF(G47&gt;=0.7,"Pass",""))))</f>
        <v/>
      </c>
      <c r="R48" s="125">
        <f>COUNTIF(B47:G47,"BETA")+COUNTIF(B47:G47,"CREATE")</f>
        <v>0</v>
      </c>
      <c r="S48" s="125"/>
    </row>
    <row r="49" spans="1:21">
      <c r="B49" s="2"/>
      <c r="C49" s="2"/>
      <c r="R49" s="125"/>
      <c r="S49" s="125"/>
    </row>
    <row r="50" spans="1:21">
      <c r="A50" s="431" t="s">
        <v>641</v>
      </c>
      <c r="B50" s="432"/>
      <c r="C50" s="50"/>
      <c r="E50" s="431" t="s">
        <v>681</v>
      </c>
      <c r="F50" s="432"/>
      <c r="G50" s="50"/>
      <c r="R50" s="125"/>
      <c r="S50" s="125"/>
    </row>
    <row r="51" spans="1:21">
      <c r="A51" s="51" t="s">
        <v>42</v>
      </c>
      <c r="B51" s="51" t="s">
        <v>642</v>
      </c>
      <c r="C51" s="51" t="s">
        <v>643</v>
      </c>
      <c r="E51" s="51" t="s">
        <v>42</v>
      </c>
      <c r="F51" s="51" t="s">
        <v>445</v>
      </c>
      <c r="G51" s="51" t="s">
        <v>449</v>
      </c>
      <c r="R51" s="125"/>
      <c r="S51" s="125"/>
    </row>
    <row r="52" spans="1:21">
      <c r="A52" s="52" t="s">
        <v>28</v>
      </c>
      <c r="B52" s="108"/>
      <c r="C52" s="108"/>
      <c r="E52" s="52" t="s">
        <v>28</v>
      </c>
      <c r="F52" s="108"/>
      <c r="G52" s="108"/>
      <c r="K52" s="36"/>
      <c r="L52" s="36"/>
      <c r="M52" s="36"/>
      <c r="N52" s="36"/>
      <c r="O52" s="36"/>
      <c r="P52" s="36"/>
      <c r="Q52" s="34"/>
      <c r="R52" s="125"/>
      <c r="S52" s="125"/>
      <c r="U52" s="35" t="s">
        <v>601</v>
      </c>
    </row>
    <row r="53" spans="1:21">
      <c r="A53" s="53" t="s">
        <v>29</v>
      </c>
      <c r="B53" s="110"/>
      <c r="C53" s="110"/>
      <c r="E53" s="53" t="s">
        <v>29</v>
      </c>
      <c r="F53" s="110"/>
      <c r="G53" s="110"/>
      <c r="K53" s="36">
        <f>IF(B53&gt;0%, 1, 0)</f>
        <v>0</v>
      </c>
      <c r="L53" s="36">
        <f>IF(C53&gt;0%, 1, 0)</f>
        <v>0</v>
      </c>
      <c r="M53" s="36">
        <f>IF(F53&gt;0%, 1, 0)</f>
        <v>0</v>
      </c>
      <c r="N53" s="36">
        <f>IF(G53&gt;0%, 1, 0)</f>
        <v>0</v>
      </c>
      <c r="O53" s="36"/>
      <c r="P53" s="36"/>
      <c r="Q53" s="34"/>
      <c r="R53" s="126">
        <f>SUM(B53:C53)+SUM(F53:G53)</f>
        <v>0</v>
      </c>
      <c r="S53" s="126">
        <f>SUM(K53:N53)</f>
        <v>0</v>
      </c>
      <c r="U53" s="37">
        <f>IF(S53&gt;0,(R53+R54)/S53,0)</f>
        <v>0</v>
      </c>
    </row>
    <row r="54" spans="1:21">
      <c r="A54" s="52" t="s">
        <v>30</v>
      </c>
      <c r="B54" s="128" t="str">
        <f>IF(OR(B53="Beta",B53="BETA",B53="CREATE",B53="Create"),B53,IF(B53=1,"High Honors",IF(B53&gt;=0.9,"Honors",IF(B53&gt;=0.7,"Pass",""))))</f>
        <v/>
      </c>
      <c r="C54" s="128" t="str">
        <f>IF(OR(C53="Beta",C53="BETA",C53="CREATE",C53="Create"),C53,IF(C53=1,"High Honors",IF(C53&gt;=0.9,"Honors",IF(C53&gt;=0.7,"Pass",""))))</f>
        <v/>
      </c>
      <c r="E54" s="52" t="s">
        <v>30</v>
      </c>
      <c r="F54" s="128" t="str">
        <f>IF(OR(F53="Beta",F53="BETA",F53="CREATE",F53="Create"),F53,IF(F53=1,"High Honors",IF(F53&gt;=0.9,"Honors",IF(F53&gt;=0.7,"Pass",""))))</f>
        <v/>
      </c>
      <c r="G54" s="128" t="str">
        <f>IF(OR(G53="Beta",G53="BETA",G53="CREATE",G53="Create"),G53,IF(G53=1,"High Honors",IF(G53&gt;=0.9,"Honors",IF(G53&gt;=0.7,"Pass",""))))</f>
        <v/>
      </c>
      <c r="R54" s="125">
        <f>COUNTIF(B53:G53,"BETA")+COUNTIF(B53:G53,"CREATE")</f>
        <v>0</v>
      </c>
      <c r="S54" s="125"/>
    </row>
    <row r="55" spans="1:21">
      <c r="B55" s="2"/>
      <c r="C55" s="2"/>
      <c r="R55" s="125"/>
      <c r="S55" s="125"/>
    </row>
    <row r="56" spans="1:21">
      <c r="A56" s="431" t="s">
        <v>682</v>
      </c>
      <c r="B56" s="432"/>
      <c r="C56" s="50"/>
      <c r="E56" s="431" t="s">
        <v>451</v>
      </c>
      <c r="F56" s="432"/>
      <c r="G56" s="50"/>
      <c r="R56" s="125"/>
      <c r="S56" s="125"/>
    </row>
    <row r="57" spans="1:21">
      <c r="A57" s="51" t="s">
        <v>42</v>
      </c>
      <c r="B57" s="51" t="s">
        <v>644</v>
      </c>
      <c r="C57" s="51" t="s">
        <v>645</v>
      </c>
      <c r="E57" s="51" t="s">
        <v>42</v>
      </c>
      <c r="F57" s="51" t="s">
        <v>455</v>
      </c>
      <c r="G57" s="51" t="s">
        <v>458</v>
      </c>
      <c r="R57" s="125"/>
      <c r="S57" s="125"/>
    </row>
    <row r="58" spans="1:21">
      <c r="A58" s="52" t="s">
        <v>28</v>
      </c>
      <c r="B58" s="108"/>
      <c r="C58" s="108"/>
      <c r="E58" s="52" t="s">
        <v>28</v>
      </c>
      <c r="F58" s="108"/>
      <c r="G58" s="108"/>
      <c r="K58" s="36"/>
      <c r="L58" s="36"/>
      <c r="M58" s="36"/>
      <c r="N58" s="36"/>
      <c r="O58" s="36"/>
      <c r="P58" s="36"/>
      <c r="Q58" s="34"/>
      <c r="R58" s="125"/>
      <c r="S58" s="125"/>
      <c r="U58" s="35" t="s">
        <v>601</v>
      </c>
    </row>
    <row r="59" spans="1:21">
      <c r="A59" s="53" t="s">
        <v>29</v>
      </c>
      <c r="B59" s="110"/>
      <c r="C59" s="110"/>
      <c r="E59" s="53" t="s">
        <v>29</v>
      </c>
      <c r="F59" s="110"/>
      <c r="G59" s="110"/>
      <c r="K59" s="36">
        <f>IF(B59&gt;0%, 1, 0)</f>
        <v>0</v>
      </c>
      <c r="L59" s="36">
        <f>IF(C59&gt;0%, 1, 0)</f>
        <v>0</v>
      </c>
      <c r="M59" s="36">
        <f>IF(F59&gt;0%, 1, 0)</f>
        <v>0</v>
      </c>
      <c r="N59" s="36">
        <f>IF(G59&gt;0%, 1, 0)</f>
        <v>0</v>
      </c>
      <c r="O59" s="36"/>
      <c r="P59" s="36"/>
      <c r="Q59" s="34"/>
      <c r="R59" s="126">
        <f>SUM(B59:C59)+SUM(F59:G59)</f>
        <v>0</v>
      </c>
      <c r="S59" s="126">
        <f>SUM(K59:N59)</f>
        <v>0</v>
      </c>
      <c r="U59" s="37">
        <f>IF(S59&gt;0,(R59+R60)/S59,0)</f>
        <v>0</v>
      </c>
    </row>
    <row r="60" spans="1:21">
      <c r="A60" s="52" t="s">
        <v>30</v>
      </c>
      <c r="B60" s="128" t="str">
        <f>IF(OR(B59="Beta",B59="BETA",B59="CREATE",B59="Create"),B59,IF(B59=1,"High Honors",IF(B59&gt;=0.9,"Honors",IF(B59&gt;=0.7,"Pass",""))))</f>
        <v/>
      </c>
      <c r="C60" s="128" t="str">
        <f>IF(OR(C59="Beta",C59="BETA",C59="CREATE",C59="Create"),C59,IF(C59=1,"High Honors",IF(C59&gt;=0.9,"Honors",IF(C59&gt;=0.7,"Pass",""))))</f>
        <v/>
      </c>
      <c r="E60" s="52" t="s">
        <v>30</v>
      </c>
      <c r="F60" s="128" t="str">
        <f>IF(OR(F59="Beta",F59="BETA",F59="CREATE",F59="Create"),F59,IF(F59=1,"High Honors",IF(F59&gt;=0.9,"Honors",IF(F59&gt;=0.7,"Pass",""))))</f>
        <v/>
      </c>
      <c r="G60" s="128" t="str">
        <f>IF(OR(G59="Beta",G59="BETA",G59="CREATE",G59="Create"),G59,IF(G59=1,"High Honors",IF(G59&gt;=0.9,"Honors",IF(G59&gt;=0.7,"Pass",""))))</f>
        <v/>
      </c>
      <c r="K60" s="36"/>
      <c r="L60" s="36"/>
      <c r="M60" s="36"/>
      <c r="N60" s="36"/>
      <c r="O60" s="36"/>
      <c r="P60" s="36"/>
      <c r="Q60" s="34"/>
      <c r="R60" s="125">
        <f>COUNTIF(B59:G59,"BETA")+COUNTIF(B59:G59,"CREATE")</f>
        <v>0</v>
      </c>
      <c r="S60" s="126"/>
      <c r="U60" s="37"/>
    </row>
    <row r="61" spans="1:21">
      <c r="B61" s="2"/>
      <c r="C61" s="2"/>
      <c r="R61" s="125"/>
      <c r="S61" s="125"/>
    </row>
    <row r="62" spans="1:21">
      <c r="A62" s="431" t="s">
        <v>683</v>
      </c>
      <c r="B62" s="432"/>
      <c r="C62" s="50"/>
      <c r="E62" s="431" t="s">
        <v>684</v>
      </c>
      <c r="F62" s="432"/>
      <c r="G62" s="50"/>
      <c r="R62" s="125"/>
      <c r="S62" s="125"/>
    </row>
    <row r="63" spans="1:21">
      <c r="A63" s="51" t="s">
        <v>42</v>
      </c>
      <c r="B63" s="51" t="s">
        <v>646</v>
      </c>
      <c r="C63" s="51" t="s">
        <v>647</v>
      </c>
      <c r="E63" s="51" t="s">
        <v>42</v>
      </c>
      <c r="F63" s="51" t="s">
        <v>648</v>
      </c>
      <c r="G63" s="51" t="s">
        <v>649</v>
      </c>
      <c r="R63" s="125"/>
      <c r="S63" s="125"/>
    </row>
    <row r="64" spans="1:21">
      <c r="A64" s="52" t="s">
        <v>28</v>
      </c>
      <c r="B64" s="108"/>
      <c r="C64" s="108"/>
      <c r="E64" s="52" t="s">
        <v>28</v>
      </c>
      <c r="F64" s="108"/>
      <c r="G64" s="108"/>
      <c r="K64" s="36"/>
      <c r="L64" s="36"/>
      <c r="M64" s="36"/>
      <c r="N64" s="36"/>
      <c r="O64" s="36"/>
      <c r="P64" s="36"/>
      <c r="Q64" s="34"/>
      <c r="R64" s="125"/>
      <c r="S64" s="125"/>
      <c r="U64" s="35" t="s">
        <v>601</v>
      </c>
    </row>
    <row r="65" spans="1:21">
      <c r="A65" s="53" t="s">
        <v>29</v>
      </c>
      <c r="B65" s="110"/>
      <c r="C65" s="110"/>
      <c r="E65" s="53" t="s">
        <v>29</v>
      </c>
      <c r="F65" s="110"/>
      <c r="G65" s="110"/>
      <c r="K65" s="36">
        <f>IF(B65&gt;0%, 1, 0)</f>
        <v>0</v>
      </c>
      <c r="L65" s="36">
        <f>IF(C65&gt;0%, 1, 0)</f>
        <v>0</v>
      </c>
      <c r="M65" s="36">
        <f>IF(F65&gt;0%, 1, 0)</f>
        <v>0</v>
      </c>
      <c r="N65" s="36">
        <f>IF(G65&gt;0%, 1, 0)</f>
        <v>0</v>
      </c>
      <c r="O65" s="36"/>
      <c r="P65" s="36"/>
      <c r="Q65" s="34"/>
      <c r="R65" s="126">
        <f>SUM(B65:C65)+SUM(F65:G65)</f>
        <v>0</v>
      </c>
      <c r="S65" s="126">
        <f>SUM(K65:N65)</f>
        <v>0</v>
      </c>
      <c r="U65" s="37">
        <f>IF(S65&gt;0,(R65+R66)/S65,0)</f>
        <v>0</v>
      </c>
    </row>
    <row r="66" spans="1:21">
      <c r="A66" s="52" t="s">
        <v>30</v>
      </c>
      <c r="B66" s="128" t="str">
        <f>IF(OR(B65="Beta",B65="BETA",B65="CREATE",B65="Create"),B65,IF(B65=1,"High Honors",IF(B65&gt;=0.9,"Honors",IF(B65&gt;=0.7,"Pass",""))))</f>
        <v/>
      </c>
      <c r="C66" s="128" t="str">
        <f>IF(OR(C65="Beta",C65="BETA",C65="CREATE",C65="Create"),C65,IF(C65=1,"High Honors",IF(C65&gt;=0.9,"Honors",IF(C65&gt;=0.7,"Pass",""))))</f>
        <v/>
      </c>
      <c r="E66" s="52" t="s">
        <v>30</v>
      </c>
      <c r="F66" s="128" t="str">
        <f>IF(OR(F65="Beta",F65="BETA",F65="CREATE",F65="Create"),F65,IF(F65=1,"High Honors",IF(F65&gt;=0.9,"Honors",IF(F65&gt;=0.7,"Pass",""))))</f>
        <v/>
      </c>
      <c r="G66" s="128" t="str">
        <f>IF(OR(G65="Beta",G65="BETA",G65="CREATE",G65="Create"),G65,IF(G65=1,"High Honors",IF(G65&gt;=0.9,"Honors",IF(G65&gt;=0.7,"Pass",""))))</f>
        <v/>
      </c>
      <c r="R66" s="125">
        <f>COUNTIF(B65:G65,"BETA")+COUNTIF(B65:G65,"CREATE")</f>
        <v>0</v>
      </c>
      <c r="S66" s="125"/>
    </row>
    <row r="67" spans="1:21">
      <c r="B67" s="2"/>
      <c r="C67" s="2"/>
      <c r="R67" s="125"/>
      <c r="S67" s="125"/>
    </row>
    <row r="68" spans="1:21">
      <c r="A68" s="431" t="s">
        <v>685</v>
      </c>
      <c r="B68" s="432"/>
      <c r="C68" s="50"/>
      <c r="E68" s="431" t="s">
        <v>686</v>
      </c>
      <c r="F68" s="432"/>
      <c r="G68" s="50"/>
      <c r="R68" s="125"/>
      <c r="S68" s="125"/>
    </row>
    <row r="69" spans="1:21">
      <c r="A69" s="51" t="s">
        <v>42</v>
      </c>
      <c r="B69" s="51" t="s">
        <v>650</v>
      </c>
      <c r="C69" s="51" t="s">
        <v>651</v>
      </c>
      <c r="E69" s="51" t="s">
        <v>42</v>
      </c>
      <c r="F69" s="51" t="s">
        <v>652</v>
      </c>
      <c r="G69" s="51" t="s">
        <v>653</v>
      </c>
      <c r="R69" s="125"/>
      <c r="S69" s="125"/>
    </row>
    <row r="70" spans="1:21">
      <c r="A70" s="52" t="s">
        <v>28</v>
      </c>
      <c r="B70" s="108"/>
      <c r="C70" s="108"/>
      <c r="E70" s="52" t="s">
        <v>28</v>
      </c>
      <c r="F70" s="108"/>
      <c r="G70" s="108"/>
      <c r="K70" s="36"/>
      <c r="L70" s="36"/>
      <c r="M70" s="36"/>
      <c r="N70" s="36"/>
      <c r="O70" s="36"/>
      <c r="P70" s="36"/>
      <c r="Q70" s="34"/>
      <c r="R70" s="125"/>
      <c r="S70" s="125"/>
      <c r="U70" s="35" t="s">
        <v>601</v>
      </c>
    </row>
    <row r="71" spans="1:21">
      <c r="A71" s="53" t="s">
        <v>29</v>
      </c>
      <c r="B71" s="110"/>
      <c r="C71" s="110"/>
      <c r="E71" s="53" t="s">
        <v>29</v>
      </c>
      <c r="F71" s="110"/>
      <c r="G71" s="110"/>
      <c r="K71" s="36">
        <f>IF(B71&gt;0%, 1, 0)</f>
        <v>0</v>
      </c>
      <c r="L71" s="36">
        <f>IF(C71&gt;0%, 1, 0)</f>
        <v>0</v>
      </c>
      <c r="M71" s="36">
        <f>IF(F71&gt;0%, 1, 0)</f>
        <v>0</v>
      </c>
      <c r="N71" s="36">
        <f>IF(G71&gt;0%, 1, 0)</f>
        <v>0</v>
      </c>
      <c r="O71" s="36"/>
      <c r="P71" s="36"/>
      <c r="Q71" s="34"/>
      <c r="R71" s="126">
        <f>SUM(B71:C71)+SUM(F71:G71)</f>
        <v>0</v>
      </c>
      <c r="S71" s="126">
        <f>SUM(K71:N71)</f>
        <v>0</v>
      </c>
      <c r="U71" s="37">
        <f>IF(S71&gt;0,(R71+R72)/S71,0)</f>
        <v>0</v>
      </c>
    </row>
    <row r="72" spans="1:21">
      <c r="A72" s="52" t="s">
        <v>30</v>
      </c>
      <c r="B72" s="128" t="str">
        <f>IF(OR(B71="Beta",B71="BETA",B71="CREATE",B71="Create"),B71,IF(B71=1,"High Honors",IF(B71&gt;=0.9,"Honors",IF(B71&gt;=0.7,"Pass",""))))</f>
        <v/>
      </c>
      <c r="C72" s="128" t="str">
        <f>IF(OR(C71="Beta",C71="BETA",C71="CREATE",C71="Create"),C71,IF(C71=1,"High Honors",IF(C71&gt;=0.9,"Honors",IF(C71&gt;=0.7,"Pass",""))))</f>
        <v/>
      </c>
      <c r="E72" s="52" t="s">
        <v>30</v>
      </c>
      <c r="F72" s="128" t="str">
        <f>IF(OR(F71="Beta",F71="BETA",F71="CREATE",F71="Create"),F71,IF(F71=1,"High Honors",IF(F71&gt;=0.9,"Honors",IF(F71&gt;=0.7,"Pass",""))))</f>
        <v/>
      </c>
      <c r="G72" s="128" t="str">
        <f>IF(OR(G71="Beta",G71="BETA",G71="CREATE",G71="Create"),G71,IF(G71=1,"High Honors",IF(G71&gt;=0.9,"Honors",IF(G71&gt;=0.7,"Pass",""))))</f>
        <v/>
      </c>
      <c r="K72" s="36"/>
      <c r="L72" s="36"/>
      <c r="M72" s="36"/>
      <c r="N72" s="36"/>
      <c r="O72" s="36"/>
      <c r="P72" s="36"/>
      <c r="Q72" s="34"/>
      <c r="R72" s="125">
        <f>COUNTIF(B71:G71,"BETA")+COUNTIF(B71:G71,"CREATE")</f>
        <v>0</v>
      </c>
      <c r="S72" s="125"/>
      <c r="U72" s="35"/>
    </row>
    <row r="73" spans="1:21">
      <c r="B73" s="2"/>
      <c r="C73" s="2"/>
      <c r="K73" s="36"/>
      <c r="L73" s="36"/>
      <c r="M73" s="36"/>
      <c r="N73" s="36"/>
      <c r="O73" s="36"/>
      <c r="P73" s="36"/>
      <c r="Q73" s="34"/>
      <c r="R73" s="126"/>
      <c r="S73" s="126"/>
      <c r="U73" s="37"/>
    </row>
    <row r="74" spans="1:21">
      <c r="B74" s="2"/>
      <c r="C74" s="2"/>
      <c r="K74" s="36"/>
      <c r="L74" s="36"/>
      <c r="M74" s="36"/>
      <c r="N74" s="36"/>
      <c r="O74" s="36"/>
      <c r="P74" s="36"/>
      <c r="Q74" s="34"/>
      <c r="R74" s="126"/>
      <c r="S74" s="126"/>
      <c r="U74" s="37"/>
    </row>
    <row r="75" spans="1:21">
      <c r="A75" s="431" t="s">
        <v>687</v>
      </c>
      <c r="B75" s="432"/>
      <c r="C75" s="50"/>
      <c r="E75" s="431" t="s">
        <v>688</v>
      </c>
      <c r="F75" s="432"/>
      <c r="G75" s="50"/>
      <c r="K75" s="36"/>
      <c r="L75" s="36"/>
      <c r="M75" s="36"/>
      <c r="N75" s="36"/>
      <c r="O75" s="36"/>
      <c r="P75" s="36"/>
      <c r="Q75" s="34"/>
      <c r="R75" s="126"/>
      <c r="S75" s="126"/>
      <c r="U75" s="37"/>
    </row>
    <row r="76" spans="1:21">
      <c r="A76" s="51" t="s">
        <v>42</v>
      </c>
      <c r="B76" s="51" t="s">
        <v>446</v>
      </c>
      <c r="C76" s="51" t="s">
        <v>654</v>
      </c>
      <c r="E76" s="51" t="s">
        <v>42</v>
      </c>
      <c r="F76" s="51" t="s">
        <v>655</v>
      </c>
      <c r="G76" s="51" t="s">
        <v>656</v>
      </c>
      <c r="K76" s="36"/>
      <c r="L76" s="36"/>
      <c r="M76" s="36"/>
      <c r="N76" s="36"/>
      <c r="O76" s="36"/>
      <c r="P76" s="36"/>
      <c r="Q76" s="34"/>
      <c r="R76" s="126"/>
      <c r="S76" s="126"/>
      <c r="U76" s="37"/>
    </row>
    <row r="77" spans="1:21">
      <c r="A77" s="52" t="s">
        <v>28</v>
      </c>
      <c r="B77" s="108"/>
      <c r="C77" s="108"/>
      <c r="E77" s="52" t="s">
        <v>28</v>
      </c>
      <c r="F77" s="108"/>
      <c r="G77" s="108"/>
      <c r="K77" s="36"/>
      <c r="L77" s="36"/>
      <c r="M77" s="36"/>
      <c r="N77" s="36"/>
      <c r="O77" s="36"/>
      <c r="P77" s="36"/>
      <c r="Q77" s="34"/>
      <c r="R77" s="125"/>
      <c r="S77" s="125"/>
      <c r="U77" s="35" t="s">
        <v>601</v>
      </c>
    </row>
    <row r="78" spans="1:21">
      <c r="A78" s="53" t="s">
        <v>29</v>
      </c>
      <c r="B78" s="110"/>
      <c r="C78" s="110"/>
      <c r="E78" s="53" t="s">
        <v>29</v>
      </c>
      <c r="F78" s="110"/>
      <c r="G78" s="110"/>
      <c r="K78" s="36">
        <f>IF(B78&gt;0%, 1, 0)</f>
        <v>0</v>
      </c>
      <c r="L78" s="36">
        <f>IF(C78&gt;0%, 1, 0)</f>
        <v>0</v>
      </c>
      <c r="M78" s="36">
        <f>IF(F78&gt;0%, 1, 0)</f>
        <v>0</v>
      </c>
      <c r="N78" s="36">
        <f>IF(G78&gt;0%, 1, 0)</f>
        <v>0</v>
      </c>
      <c r="O78" s="36"/>
      <c r="P78" s="36"/>
      <c r="Q78" s="34"/>
      <c r="R78" s="126">
        <f>SUM(B78:C78)+SUM(F78:G78)</f>
        <v>0</v>
      </c>
      <c r="S78" s="126">
        <f>SUM(K78:N78)</f>
        <v>0</v>
      </c>
      <c r="U78" s="37">
        <f>IF(S78&gt;0,(R78+R79)/S78,0)</f>
        <v>0</v>
      </c>
    </row>
    <row r="79" spans="1:21">
      <c r="A79" s="52" t="s">
        <v>30</v>
      </c>
      <c r="B79" s="128" t="str">
        <f>IF(OR(B78="Beta",B78="BETA",B78="CREATE",B78="Create"),B78,IF(B78=1,"High Honors",IF(B78&gt;=0.9,"Honors",IF(B78&gt;=0.7,"Pass",""))))</f>
        <v/>
      </c>
      <c r="C79" s="128" t="str">
        <f>IF(OR(C78="Beta",C78="BETA",C78="CREATE",C78="Create"),C78,IF(C78=1,"High Honors",IF(C78&gt;=0.9,"Honors",IF(C78&gt;=0.7,"Pass",""))))</f>
        <v/>
      </c>
      <c r="E79" s="52" t="s">
        <v>30</v>
      </c>
      <c r="F79" s="128" t="str">
        <f>IF(OR(F78="Beta",F78="BETA",F78="CREATE",F78="Create"),F78,IF(F78=1,"High Honors",IF(F78&gt;=0.9,"Honors",IF(F78&gt;=0.7,"Pass",""))))</f>
        <v/>
      </c>
      <c r="G79" s="128" t="str">
        <f>IF(OR(G78="Beta",G78="BETA",G78="CREATE",G78="Create"),G78,IF(G78=1,"High Honors",IF(G78&gt;=0.9,"Honors",IF(G78&gt;=0.7,"Pass",""))))</f>
        <v/>
      </c>
      <c r="K79" s="36"/>
      <c r="L79" s="36"/>
      <c r="M79" s="36"/>
      <c r="N79" s="36"/>
      <c r="O79" s="36"/>
      <c r="P79" s="36"/>
      <c r="Q79" s="34"/>
      <c r="R79" s="125">
        <f>COUNTIF(B78:G78,"BETA")+COUNTIF(B78:G78,"CREATE")</f>
        <v>0</v>
      </c>
      <c r="S79" s="126"/>
      <c r="U79" s="37"/>
    </row>
    <row r="80" spans="1:21">
      <c r="B80" s="2"/>
      <c r="C80" s="2"/>
      <c r="K80" s="36"/>
      <c r="L80" s="36"/>
      <c r="M80" s="36"/>
      <c r="N80" s="36"/>
      <c r="O80" s="36"/>
      <c r="P80" s="36"/>
      <c r="Q80" s="34"/>
      <c r="R80" s="126"/>
      <c r="S80" s="126"/>
      <c r="U80" s="37"/>
    </row>
    <row r="81" spans="1:21">
      <c r="A81" s="431" t="s">
        <v>689</v>
      </c>
      <c r="B81" s="432"/>
      <c r="C81" s="50"/>
      <c r="E81" s="431" t="s">
        <v>690</v>
      </c>
      <c r="F81" s="432"/>
      <c r="G81" s="50"/>
      <c r="K81" s="36"/>
      <c r="L81" s="36"/>
      <c r="M81" s="36"/>
      <c r="N81" s="36"/>
      <c r="O81" s="36"/>
      <c r="P81" s="36"/>
      <c r="Q81" s="34"/>
      <c r="R81" s="126"/>
      <c r="S81" s="126"/>
      <c r="U81" s="37"/>
    </row>
    <row r="82" spans="1:21">
      <c r="A82" s="51" t="s">
        <v>42</v>
      </c>
      <c r="B82" s="51" t="s">
        <v>657</v>
      </c>
      <c r="C82" s="51" t="s">
        <v>658</v>
      </c>
      <c r="E82" s="51" t="s">
        <v>42</v>
      </c>
      <c r="F82" s="51" t="s">
        <v>659</v>
      </c>
      <c r="G82" s="51" t="s">
        <v>660</v>
      </c>
      <c r="K82" s="36"/>
      <c r="L82" s="36"/>
      <c r="M82" s="36"/>
      <c r="N82" s="36"/>
      <c r="O82" s="36"/>
      <c r="P82" s="36"/>
      <c r="Q82" s="34"/>
      <c r="R82" s="126"/>
      <c r="S82" s="126"/>
      <c r="U82" s="37"/>
    </row>
    <row r="83" spans="1:21">
      <c r="A83" s="52" t="s">
        <v>28</v>
      </c>
      <c r="B83" s="108"/>
      <c r="C83" s="108"/>
      <c r="E83" s="52" t="s">
        <v>28</v>
      </c>
      <c r="F83" s="108"/>
      <c r="G83" s="108"/>
      <c r="K83" s="36"/>
      <c r="L83" s="36"/>
      <c r="M83" s="36"/>
      <c r="N83" s="36"/>
      <c r="O83" s="36"/>
      <c r="P83" s="36"/>
      <c r="Q83" s="34"/>
      <c r="R83" s="125"/>
      <c r="S83" s="125"/>
      <c r="U83" s="35" t="s">
        <v>601</v>
      </c>
    </row>
    <row r="84" spans="1:21">
      <c r="A84" s="53" t="s">
        <v>29</v>
      </c>
      <c r="B84" s="110"/>
      <c r="C84" s="110"/>
      <c r="E84" s="53" t="s">
        <v>29</v>
      </c>
      <c r="F84" s="110"/>
      <c r="G84" s="110"/>
      <c r="K84" s="36">
        <f>IF(B84&gt;0%, 1, 0)</f>
        <v>0</v>
      </c>
      <c r="L84" s="36">
        <f>IF(C84&gt;0%, 1, 0)</f>
        <v>0</v>
      </c>
      <c r="M84" s="36">
        <f>IF(F84&gt;0%, 1, 0)</f>
        <v>0</v>
      </c>
      <c r="N84" s="36">
        <f>IF(G84&gt;0%, 1, 0)</f>
        <v>0</v>
      </c>
      <c r="O84" s="36"/>
      <c r="P84" s="36"/>
      <c r="Q84" s="34"/>
      <c r="R84" s="126">
        <f>SUM(B84:C84)+SUM(F84:G84)</f>
        <v>0</v>
      </c>
      <c r="S84" s="126">
        <f>SUM(K84:N84)</f>
        <v>0</v>
      </c>
      <c r="U84" s="37">
        <f>IF(S84&gt;0,(R84+R85)/S84,0)</f>
        <v>0</v>
      </c>
    </row>
    <row r="85" spans="1:21">
      <c r="A85" s="52" t="s">
        <v>30</v>
      </c>
      <c r="B85" s="128" t="str">
        <f>IF(OR(B84="Beta",B84="BETA",B84="CREATE",B84="Create"),B84,IF(B84=1,"High Honors",IF(B84&gt;=0.9,"Honors",IF(B84&gt;=0.7,"Pass",""))))</f>
        <v/>
      </c>
      <c r="C85" s="128" t="str">
        <f>IF(OR(C84="Beta",C84="BETA",C84="CREATE",C84="Create"),C84,IF(C84=1,"High Honors",IF(C84&gt;=0.9,"Honors",IF(C84&gt;=0.7,"Pass",""))))</f>
        <v/>
      </c>
      <c r="E85" s="52" t="s">
        <v>30</v>
      </c>
      <c r="F85" s="128" t="str">
        <f>IF(OR(F84="Beta",F84="BETA",F84="CREATE",F84="Create"),F84,IF(F84=1,"High Honors",IF(F84&gt;=0.9,"Honors",IF(F84&gt;=0.7,"Pass",""))))</f>
        <v/>
      </c>
      <c r="G85" s="128" t="str">
        <f>IF(OR(G84="Beta",G84="BETA",G84="CREATE",G84="Create"),G84,IF(G84=1,"High Honors",IF(G84&gt;=0.9,"Honors",IF(G84&gt;=0.7,"Pass",""))))</f>
        <v/>
      </c>
      <c r="K85" s="36"/>
      <c r="L85" s="36"/>
      <c r="M85" s="36"/>
      <c r="N85" s="36"/>
      <c r="O85" s="36"/>
      <c r="P85" s="36"/>
      <c r="Q85" s="34"/>
      <c r="R85" s="125">
        <f>COUNTIF(B84:G84,"BETA")+COUNTIF(B84:G84,"CREATE")</f>
        <v>0</v>
      </c>
      <c r="S85" s="126"/>
      <c r="U85" s="37"/>
    </row>
    <row r="86" spans="1:21">
      <c r="B86" s="2"/>
      <c r="C86" s="2"/>
      <c r="K86" s="36"/>
      <c r="L86" s="36"/>
      <c r="M86" s="36"/>
      <c r="N86" s="36"/>
      <c r="O86" s="36"/>
      <c r="P86" s="36"/>
      <c r="Q86" s="34"/>
      <c r="R86" s="126"/>
      <c r="S86" s="126"/>
      <c r="U86" s="37"/>
    </row>
    <row r="87" spans="1:21">
      <c r="A87" s="431" t="s">
        <v>691</v>
      </c>
      <c r="B87" s="432"/>
      <c r="C87" s="50"/>
      <c r="E87" s="431" t="s">
        <v>692</v>
      </c>
      <c r="F87" s="432"/>
      <c r="G87" s="50"/>
      <c r="K87" s="36"/>
      <c r="L87" s="36"/>
      <c r="M87" s="36"/>
      <c r="N87" s="36"/>
      <c r="O87" s="36"/>
      <c r="P87" s="36"/>
      <c r="Q87" s="34"/>
      <c r="R87" s="126"/>
      <c r="S87" s="126"/>
      <c r="U87" s="37"/>
    </row>
    <row r="88" spans="1:21">
      <c r="A88" s="51" t="s">
        <v>42</v>
      </c>
      <c r="B88" s="51" t="s">
        <v>661</v>
      </c>
      <c r="C88" s="51" t="s">
        <v>662</v>
      </c>
      <c r="E88" s="51" t="s">
        <v>42</v>
      </c>
      <c r="F88" s="51" t="s">
        <v>663</v>
      </c>
      <c r="G88" s="51" t="s">
        <v>664</v>
      </c>
      <c r="K88" s="36"/>
      <c r="L88" s="36"/>
      <c r="M88" s="36"/>
      <c r="N88" s="36"/>
      <c r="O88" s="36"/>
      <c r="P88" s="36"/>
      <c r="Q88" s="34"/>
      <c r="R88" s="126"/>
      <c r="S88" s="126"/>
      <c r="U88" s="37"/>
    </row>
    <row r="89" spans="1:21">
      <c r="A89" s="52" t="s">
        <v>28</v>
      </c>
      <c r="B89" s="108"/>
      <c r="C89" s="108"/>
      <c r="E89" s="52" t="s">
        <v>28</v>
      </c>
      <c r="F89" s="108"/>
      <c r="G89" s="108"/>
      <c r="K89" s="36"/>
      <c r="L89" s="36"/>
      <c r="M89" s="36"/>
      <c r="N89" s="36"/>
      <c r="O89" s="36"/>
      <c r="P89" s="36"/>
      <c r="Q89" s="34"/>
      <c r="R89" s="125"/>
      <c r="S89" s="125"/>
      <c r="U89" s="35" t="s">
        <v>601</v>
      </c>
    </row>
    <row r="90" spans="1:21">
      <c r="A90" s="53" t="s">
        <v>29</v>
      </c>
      <c r="B90" s="110"/>
      <c r="C90" s="110"/>
      <c r="E90" s="53" t="s">
        <v>29</v>
      </c>
      <c r="F90" s="110"/>
      <c r="G90" s="110"/>
      <c r="K90" s="36">
        <f>IF(B90&gt;0%, 1, 0)</f>
        <v>0</v>
      </c>
      <c r="L90" s="36">
        <f>IF(C90&gt;0%, 1, 0)</f>
        <v>0</v>
      </c>
      <c r="M90" s="36">
        <f>IF(F90&gt;0%, 1, 0)</f>
        <v>0</v>
      </c>
      <c r="N90" s="36">
        <f>IF(G90&gt;0%, 1, 0)</f>
        <v>0</v>
      </c>
      <c r="O90" s="36"/>
      <c r="P90" s="36"/>
      <c r="Q90" s="34"/>
      <c r="R90" s="126">
        <f>SUM(B90:C90)+SUM(F90:G90)</f>
        <v>0</v>
      </c>
      <c r="S90" s="126">
        <f>SUM(K90:N90)</f>
        <v>0</v>
      </c>
      <c r="U90" s="37">
        <f>IF(S90&gt;0,(R90+R91)/S90,0)</f>
        <v>0</v>
      </c>
    </row>
    <row r="91" spans="1:21">
      <c r="A91" s="52" t="s">
        <v>30</v>
      </c>
      <c r="B91" s="128" t="str">
        <f>IF(OR(B90="Beta",B90="BETA",B90="CREATE",B90="Create"),B90,IF(B90=1,"High Honors",IF(B90&gt;=0.9,"Honors",IF(B90&gt;=0.7,"Pass",""))))</f>
        <v/>
      </c>
      <c r="C91" s="128" t="str">
        <f>IF(OR(C90="Beta",C90="BETA",C90="CREATE",C90="Create"),C90,IF(C90=1,"High Honors",IF(C90&gt;=0.9,"Honors",IF(C90&gt;=0.7,"Pass",""))))</f>
        <v/>
      </c>
      <c r="E91" s="52" t="s">
        <v>30</v>
      </c>
      <c r="F91" s="128" t="str">
        <f>IF(OR(F90="Beta",F90="BETA",F90="CREATE",F90="Create"),F90,IF(F90=1,"High Honors",IF(F90&gt;=0.9,"Honors",IF(F90&gt;=0.7,"Pass",""))))</f>
        <v/>
      </c>
      <c r="G91" s="128" t="str">
        <f>IF(OR(G90="Beta",G90="BETA",G90="CREATE",G90="Create"),G90,IF(G90=1,"High Honors",IF(G90&gt;=0.9,"Honors",IF(G90&gt;=0.7,"Pass",""))))</f>
        <v/>
      </c>
      <c r="K91" s="36"/>
      <c r="L91" s="36"/>
      <c r="M91" s="36"/>
      <c r="N91" s="36"/>
      <c r="O91" s="36"/>
      <c r="P91" s="36"/>
      <c r="Q91" s="34"/>
      <c r="R91" s="125">
        <f>COUNTIF(B90:G90,"BETA")+COUNTIF(B90:G90,"CREATE")</f>
        <v>0</v>
      </c>
      <c r="S91" s="126"/>
      <c r="U91" s="37"/>
    </row>
    <row r="92" spans="1:21">
      <c r="B92" s="2"/>
      <c r="C92" s="2"/>
      <c r="K92" s="36"/>
      <c r="L92" s="36"/>
      <c r="M92" s="36"/>
      <c r="N92" s="36"/>
      <c r="O92" s="36"/>
      <c r="P92" s="36"/>
      <c r="Q92" s="34"/>
      <c r="R92" s="126"/>
      <c r="S92" s="126"/>
      <c r="U92" s="37"/>
    </row>
    <row r="93" spans="1:21">
      <c r="A93" s="431" t="s">
        <v>452</v>
      </c>
      <c r="B93" s="432"/>
      <c r="C93" s="50"/>
      <c r="D93" s="2"/>
      <c r="F93" s="431" t="s">
        <v>693</v>
      </c>
      <c r="G93" s="432"/>
      <c r="K93" s="36"/>
      <c r="L93" s="36"/>
      <c r="M93" s="36"/>
      <c r="N93" s="36"/>
      <c r="O93" s="36"/>
      <c r="P93" s="36"/>
      <c r="Q93" s="34"/>
      <c r="R93" s="126"/>
      <c r="S93" s="126"/>
      <c r="U93" s="37"/>
    </row>
    <row r="94" spans="1:21">
      <c r="A94" s="51" t="s">
        <v>42</v>
      </c>
      <c r="B94" s="51" t="s">
        <v>456</v>
      </c>
      <c r="C94" s="51" t="s">
        <v>459</v>
      </c>
      <c r="D94" s="51" t="s">
        <v>785</v>
      </c>
      <c r="F94" s="51" t="s">
        <v>42</v>
      </c>
      <c r="G94" s="51" t="s">
        <v>665</v>
      </c>
      <c r="K94" s="36"/>
      <c r="L94" s="36"/>
      <c r="M94" s="36"/>
      <c r="N94" s="36"/>
      <c r="O94" s="36"/>
      <c r="P94" s="36"/>
      <c r="Q94" s="34"/>
      <c r="R94" s="126"/>
      <c r="S94" s="126"/>
      <c r="U94" s="37"/>
    </row>
    <row r="95" spans="1:21">
      <c r="A95" s="52" t="s">
        <v>28</v>
      </c>
      <c r="B95" s="108"/>
      <c r="C95" s="108"/>
      <c r="D95" s="108"/>
      <c r="F95" s="52" t="s">
        <v>28</v>
      </c>
      <c r="G95" s="108"/>
      <c r="K95" s="36"/>
      <c r="L95" s="36"/>
      <c r="M95" s="36"/>
      <c r="N95" s="36"/>
      <c r="O95" s="36"/>
      <c r="P95" s="36"/>
      <c r="Q95" s="34"/>
      <c r="R95" s="125"/>
      <c r="S95" s="125"/>
      <c r="U95" s="35" t="s">
        <v>601</v>
      </c>
    </row>
    <row r="96" spans="1:21">
      <c r="A96" s="53" t="s">
        <v>29</v>
      </c>
      <c r="B96" s="110"/>
      <c r="C96" s="110"/>
      <c r="D96" s="110"/>
      <c r="F96" s="53" t="s">
        <v>29</v>
      </c>
      <c r="G96" s="110"/>
      <c r="K96" s="36">
        <f>IF(B96&gt;0%, 1, 0)</f>
        <v>0</v>
      </c>
      <c r="L96" s="36">
        <f>IF(C96&gt;0%, 1, 0)</f>
        <v>0</v>
      </c>
      <c r="M96" s="36">
        <f>IF(D96&gt;0%, 1, 0)</f>
        <v>0</v>
      </c>
      <c r="N96" s="36">
        <f>IF(G96&gt;0%, 1, 0)</f>
        <v>0</v>
      </c>
      <c r="O96" s="36"/>
      <c r="P96" s="36"/>
      <c r="Q96" s="34"/>
      <c r="R96" s="126">
        <f>SUM(B96:D96)+SUM(G96)</f>
        <v>0</v>
      </c>
      <c r="S96" s="126">
        <f>SUM(K96:N96)</f>
        <v>0</v>
      </c>
      <c r="U96" s="37">
        <f>IF(S96&gt;0,(R96+R97)/S96,0)</f>
        <v>0</v>
      </c>
    </row>
    <row r="97" spans="1:21">
      <c r="A97" s="52" t="s">
        <v>30</v>
      </c>
      <c r="B97" s="128" t="str">
        <f>IF(OR(B96="Beta",B96="BETA",B96="CREATE",B96="Create"),B96,IF(B96=1,"High Honors",IF(B96&gt;=0.9,"Honors",IF(B96&gt;=0.7,"Pass",""))))</f>
        <v/>
      </c>
      <c r="C97" s="128" t="str">
        <f>IF(OR(C96="Beta",C96="BETA",C96="CREATE",C96="Create"),C96,IF(C96=1,"High Honors",IF(C96&gt;=0.9,"Honors",IF(C96&gt;=0.7,"Pass",""))))</f>
        <v/>
      </c>
      <c r="D97" s="128" t="str">
        <f>IF(OR(D96="Beta",D96="BETA",D96="CREATE",D96="Create"),D96,IF(D96=1,"High Honors",IF(D96&gt;=0.9,"Honors",IF(D96&gt;=0.7,"Pass",""))))</f>
        <v/>
      </c>
      <c r="F97" s="52" t="s">
        <v>30</v>
      </c>
      <c r="G97" s="128" t="str">
        <f>IF(OR(G96="Beta",G96="BETA",G96="CREATE",G96="Create"),G96,IF(G96=1,"High Honors",IF(G96&gt;=0.9,"Honors",IF(G96&gt;=0.7,"Pass",""))))</f>
        <v/>
      </c>
      <c r="K97" s="36"/>
      <c r="L97" s="36"/>
      <c r="M97" s="36"/>
      <c r="N97" s="36"/>
      <c r="O97" s="36"/>
      <c r="P97" s="36"/>
      <c r="Q97" s="34"/>
      <c r="R97" s="125">
        <f>COUNTIF(B96:G96,"BETA")+COUNTIF(B96:G96,"CREATE")</f>
        <v>0</v>
      </c>
      <c r="S97" s="126"/>
      <c r="U97" s="37"/>
    </row>
    <row r="98" spans="1:21">
      <c r="B98" s="2"/>
      <c r="C98" s="2"/>
      <c r="K98" s="36"/>
      <c r="L98" s="36"/>
      <c r="M98" s="36"/>
      <c r="N98" s="36"/>
      <c r="O98" s="36"/>
      <c r="P98" s="36"/>
      <c r="Q98" s="34"/>
      <c r="R98" s="126"/>
      <c r="S98" s="126"/>
      <c r="U98" s="37"/>
    </row>
    <row r="99" spans="1:21">
      <c r="A99" s="431" t="s">
        <v>694</v>
      </c>
      <c r="B99" s="432"/>
      <c r="C99" s="2"/>
      <c r="D99" s="2"/>
      <c r="E99" s="431" t="s">
        <v>695</v>
      </c>
      <c r="F99" s="432"/>
      <c r="K99" s="36"/>
      <c r="L99" s="36"/>
      <c r="M99" s="36"/>
      <c r="N99" s="36"/>
      <c r="O99" s="36"/>
      <c r="P99" s="36"/>
      <c r="Q99" s="34"/>
      <c r="R99" s="126"/>
      <c r="S99" s="126"/>
      <c r="U99" s="37"/>
    </row>
    <row r="100" spans="1:21">
      <c r="A100" s="51" t="s">
        <v>42</v>
      </c>
      <c r="B100" s="51" t="s">
        <v>666</v>
      </c>
      <c r="C100" s="2"/>
      <c r="D100" s="2"/>
      <c r="E100" s="51" t="s">
        <v>42</v>
      </c>
      <c r="F100" s="51" t="s">
        <v>667</v>
      </c>
      <c r="K100" s="36"/>
      <c r="L100" s="36"/>
      <c r="M100" s="36"/>
      <c r="N100" s="36"/>
      <c r="O100" s="36"/>
      <c r="P100" s="36"/>
      <c r="Q100" s="34"/>
      <c r="R100" s="126"/>
      <c r="S100" s="126"/>
      <c r="U100" s="37"/>
    </row>
    <row r="101" spans="1:21">
      <c r="A101" s="52" t="s">
        <v>28</v>
      </c>
      <c r="B101" s="108"/>
      <c r="C101" s="2"/>
      <c r="D101" s="2"/>
      <c r="E101" s="52" t="s">
        <v>28</v>
      </c>
      <c r="F101" s="108"/>
      <c r="K101" s="36"/>
      <c r="L101" s="36"/>
      <c r="M101" s="36"/>
      <c r="N101" s="36"/>
      <c r="O101" s="36"/>
      <c r="P101" s="36"/>
      <c r="Q101" s="34"/>
      <c r="R101" s="125"/>
      <c r="S101" s="125"/>
      <c r="U101" s="35" t="s">
        <v>601</v>
      </c>
    </row>
    <row r="102" spans="1:21">
      <c r="A102" s="53" t="s">
        <v>29</v>
      </c>
      <c r="B102" s="110"/>
      <c r="C102" s="2"/>
      <c r="D102" s="2"/>
      <c r="E102" s="53" t="s">
        <v>29</v>
      </c>
      <c r="F102" s="110"/>
      <c r="K102" s="36">
        <f>IF(B102&gt;0%, 1, 0)</f>
        <v>0</v>
      </c>
      <c r="L102" s="36">
        <f>IF(F102&gt;0%, 1, 0)</f>
        <v>0</v>
      </c>
      <c r="M102" s="36"/>
      <c r="N102" s="36"/>
      <c r="O102" s="36"/>
      <c r="P102" s="36"/>
      <c r="Q102" s="34"/>
      <c r="R102" s="126">
        <f>SUM(B102,F102)</f>
        <v>0</v>
      </c>
      <c r="S102" s="126">
        <f>SUM(K102:L102)</f>
        <v>0</v>
      </c>
      <c r="U102" s="37">
        <f>IF(S102&gt;0,(R102+R103)/S102,0)</f>
        <v>0</v>
      </c>
    </row>
    <row r="103" spans="1:21">
      <c r="A103" s="52" t="s">
        <v>30</v>
      </c>
      <c r="B103" s="128" t="str">
        <f>IF(OR(B102="Beta",B102="BETA",B102="CREATE",B102="Create"),B102,IF(B102=1,"High Honors",IF(B102&gt;=0.9,"Honors",IF(B102&gt;=0.7,"Pass",""))))</f>
        <v/>
      </c>
      <c r="C103" s="2"/>
      <c r="D103" s="2"/>
      <c r="E103" s="52" t="s">
        <v>30</v>
      </c>
      <c r="F103" s="128" t="str">
        <f>IF(OR(F102="Beta",F102="BETA",F102="CREATE",F102="Create"),F102,IF(F102=1,"High Honors",IF(F102&gt;=0.9,"Honors",IF(F102&gt;=0.7,"Pass",""))))</f>
        <v/>
      </c>
      <c r="K103" s="36"/>
      <c r="L103" s="36"/>
      <c r="M103" s="36"/>
      <c r="N103" s="36"/>
      <c r="O103" s="36"/>
      <c r="P103" s="36"/>
      <c r="Q103" s="34"/>
      <c r="R103" s="125">
        <f>COUNTIF(B102:G102,"BETA")+COUNTIF(B102:G102,"CREATE")</f>
        <v>0</v>
      </c>
      <c r="S103" s="126"/>
      <c r="U103" s="37"/>
    </row>
    <row r="104" spans="1:21">
      <c r="B104" s="2"/>
      <c r="C104" s="2"/>
      <c r="K104" s="36"/>
      <c r="L104" s="36"/>
      <c r="M104" s="36"/>
      <c r="N104" s="36"/>
      <c r="O104" s="36"/>
      <c r="P104" s="36"/>
      <c r="Q104" s="34"/>
      <c r="R104" s="126"/>
      <c r="S104" s="126"/>
      <c r="U104" s="37"/>
    </row>
    <row r="105" spans="1:21">
      <c r="A105" s="431" t="s">
        <v>696</v>
      </c>
      <c r="B105" s="432"/>
      <c r="C105" s="50"/>
      <c r="E105" s="431" t="s">
        <v>697</v>
      </c>
      <c r="F105" s="432"/>
      <c r="G105" s="50"/>
      <c r="K105" s="36"/>
      <c r="L105" s="36"/>
      <c r="M105" s="36"/>
      <c r="N105" s="36"/>
      <c r="O105" s="36"/>
      <c r="P105" s="36"/>
      <c r="Q105" s="34"/>
      <c r="R105" s="126"/>
      <c r="S105" s="126"/>
      <c r="U105" s="37"/>
    </row>
    <row r="106" spans="1:21">
      <c r="A106" s="51" t="s">
        <v>42</v>
      </c>
      <c r="B106" s="51" t="s">
        <v>668</v>
      </c>
      <c r="C106" s="51" t="s">
        <v>669</v>
      </c>
      <c r="E106" s="51" t="s">
        <v>42</v>
      </c>
      <c r="F106" s="51" t="s">
        <v>670</v>
      </c>
      <c r="G106" s="51" t="s">
        <v>671</v>
      </c>
      <c r="K106" s="36"/>
      <c r="L106" s="36"/>
      <c r="M106" s="36"/>
      <c r="N106" s="36"/>
      <c r="O106" s="36"/>
      <c r="P106" s="36"/>
      <c r="Q106" s="34"/>
      <c r="R106" s="126"/>
      <c r="S106" s="126"/>
      <c r="U106" s="37"/>
    </row>
    <row r="107" spans="1:21">
      <c r="A107" s="52" t="s">
        <v>28</v>
      </c>
      <c r="B107" s="108"/>
      <c r="C107" s="108"/>
      <c r="E107" s="52" t="s">
        <v>28</v>
      </c>
      <c r="F107" s="108"/>
      <c r="G107" s="108"/>
      <c r="K107" s="36"/>
      <c r="L107" s="36"/>
      <c r="M107" s="36"/>
      <c r="N107" s="36"/>
      <c r="O107" s="36"/>
      <c r="P107" s="36"/>
      <c r="Q107" s="34"/>
      <c r="R107" s="125"/>
      <c r="S107" s="125"/>
      <c r="U107" s="35" t="s">
        <v>601</v>
      </c>
    </row>
    <row r="108" spans="1:21">
      <c r="A108" s="53" t="s">
        <v>29</v>
      </c>
      <c r="B108" s="110"/>
      <c r="C108" s="110"/>
      <c r="E108" s="53" t="s">
        <v>29</v>
      </c>
      <c r="F108" s="110"/>
      <c r="G108" s="110"/>
      <c r="K108" s="36">
        <f>IF(B108&gt;0%, 1, 0)</f>
        <v>0</v>
      </c>
      <c r="L108" s="36">
        <f>IF(C108&gt;0%, 1, 0)</f>
        <v>0</v>
      </c>
      <c r="M108" s="36">
        <f>IF(F108&gt;0%, 1, 0)</f>
        <v>0</v>
      </c>
      <c r="N108" s="36">
        <f>IF(G108&gt;0%, 1, 0)</f>
        <v>0</v>
      </c>
      <c r="O108" s="36"/>
      <c r="P108" s="36"/>
      <c r="Q108" s="34"/>
      <c r="R108" s="126">
        <f>SUM(B108:C108)+SUM(F108:G108)</f>
        <v>0</v>
      </c>
      <c r="S108" s="126">
        <f>SUM(K108:N108)</f>
        <v>0</v>
      </c>
      <c r="U108" s="37">
        <f>IF(S108&gt;0,(R108+R109)/S108,0)</f>
        <v>0</v>
      </c>
    </row>
    <row r="109" spans="1:21">
      <c r="A109" s="52" t="s">
        <v>30</v>
      </c>
      <c r="B109" s="128" t="str">
        <f>IF(OR(B108="Beta",B108="BETA",B108="CREATE",B108="Create"),B108,IF(B108=1,"High Honors",IF(B108&gt;=0.9,"Honors",IF(B108&gt;=0.7,"Pass",""))))</f>
        <v/>
      </c>
      <c r="C109" s="128" t="str">
        <f>IF(OR(C108="Beta",C108="BETA",C108="CREATE",C108="Create"),C108,IF(C108=1,"High Honors",IF(C108&gt;=0.9,"Honors",IF(C108&gt;=0.7,"Pass",""))))</f>
        <v/>
      </c>
      <c r="E109" s="52" t="s">
        <v>30</v>
      </c>
      <c r="F109" s="128" t="str">
        <f>IF(OR(F108="Beta",F108="BETA",F108="CREATE",F108="Create"),F108,IF(F108=1,"High Honors",IF(F108&gt;=0.9,"Honors",IF(F108&gt;=0.7,"Pass",""))))</f>
        <v/>
      </c>
      <c r="G109" s="128" t="str">
        <f>IF(OR(G108="Beta",G108="BETA",G108="CREATE",G108="Create"),G108,IF(G108=1,"High Honors",IF(G108&gt;=0.9,"Honors",IF(G108&gt;=0.7,"Pass",""))))</f>
        <v/>
      </c>
      <c r="R109" s="125">
        <f>COUNTIF(B108:G108,"BETA")+COUNTIF(B108:G108,"CREATE")</f>
        <v>0</v>
      </c>
      <c r="S109" s="125"/>
    </row>
    <row r="110" spans="1:21">
      <c r="B110" s="2"/>
      <c r="E110" s="2"/>
      <c r="R110" s="125"/>
      <c r="S110" s="125"/>
    </row>
    <row r="111" spans="1:21">
      <c r="B111" s="2"/>
      <c r="E111" s="2"/>
      <c r="K111" s="36"/>
      <c r="L111" s="36"/>
      <c r="M111" s="36"/>
      <c r="N111" s="36"/>
      <c r="O111" s="36"/>
      <c r="P111" s="36"/>
      <c r="Q111" s="34"/>
      <c r="R111" s="125"/>
      <c r="S111" s="125"/>
      <c r="U111" s="35"/>
    </row>
    <row r="112" spans="1:21">
      <c r="A112" s="431" t="s">
        <v>698</v>
      </c>
      <c r="B112" s="432"/>
      <c r="C112" s="2"/>
      <c r="D112" s="2"/>
      <c r="E112" s="431" t="s">
        <v>699</v>
      </c>
      <c r="F112" s="432"/>
      <c r="K112" s="36"/>
      <c r="L112" s="36"/>
      <c r="M112" s="36"/>
      <c r="N112" s="36"/>
      <c r="O112" s="36"/>
      <c r="P112" s="36"/>
      <c r="Q112" s="34"/>
      <c r="R112" s="126"/>
      <c r="S112" s="126"/>
      <c r="U112" s="37"/>
    </row>
    <row r="113" spans="1:21">
      <c r="A113" s="51" t="s">
        <v>42</v>
      </c>
      <c r="B113" s="51" t="s">
        <v>672</v>
      </c>
      <c r="C113" s="2"/>
      <c r="D113" s="2"/>
      <c r="E113" s="51" t="s">
        <v>42</v>
      </c>
      <c r="F113" s="51" t="s">
        <v>673</v>
      </c>
      <c r="R113" s="125"/>
      <c r="S113" s="125"/>
    </row>
    <row r="114" spans="1:21">
      <c r="A114" s="52" t="s">
        <v>28</v>
      </c>
      <c r="B114" s="108"/>
      <c r="C114" s="2"/>
      <c r="D114" s="2"/>
      <c r="E114" s="52" t="s">
        <v>28</v>
      </c>
      <c r="F114" s="108"/>
      <c r="K114" s="36"/>
      <c r="L114" s="36"/>
      <c r="M114" s="36"/>
      <c r="N114" s="36"/>
      <c r="O114" s="36"/>
      <c r="P114" s="36"/>
      <c r="Q114" s="34"/>
      <c r="R114" s="125"/>
      <c r="S114" s="125"/>
      <c r="U114" s="35" t="s">
        <v>601</v>
      </c>
    </row>
    <row r="115" spans="1:21">
      <c r="A115" s="53" t="s">
        <v>29</v>
      </c>
      <c r="B115" s="110"/>
      <c r="C115" s="2"/>
      <c r="D115" s="2"/>
      <c r="E115" s="53" t="s">
        <v>29</v>
      </c>
      <c r="F115" s="110"/>
      <c r="K115" s="36">
        <f>IF(B115&gt;0%, 1, 0)</f>
        <v>0</v>
      </c>
      <c r="L115" s="36">
        <f>IF(F115&gt;0%, 1, 0)</f>
        <v>0</v>
      </c>
      <c r="M115" s="36"/>
      <c r="N115" s="36"/>
      <c r="O115" s="36"/>
      <c r="P115" s="36"/>
      <c r="Q115" s="34"/>
      <c r="R115" s="126">
        <f>SUM(B115,F115)</f>
        <v>0</v>
      </c>
      <c r="S115" s="126">
        <f>SUM(K115:L115)</f>
        <v>0</v>
      </c>
      <c r="U115" s="37">
        <f>IF(S115&gt;0,(R115+R116)/S115,0)</f>
        <v>0</v>
      </c>
    </row>
    <row r="116" spans="1:21">
      <c r="A116" s="52" t="s">
        <v>30</v>
      </c>
      <c r="B116" s="128" t="str">
        <f>IF(OR(B115="Beta",B115="BETA",B115="CREATE",B115="Create"),B115,IF(B115=1,"High Honors",IF(B115&gt;=0.9,"Honors",IF(B115&gt;=0.7,"Pass",""))))</f>
        <v/>
      </c>
      <c r="C116" s="2"/>
      <c r="D116" s="2"/>
      <c r="E116" s="52" t="s">
        <v>30</v>
      </c>
      <c r="F116" s="128" t="str">
        <f>IF(OR(F115="Beta",F115="BETA",F115="CREATE",F115="Create"),F115,IF(F115=1,"High Honors",IF(F115&gt;=0.9,"Honors",IF(F115&gt;=0.7,"Pass",""))))</f>
        <v/>
      </c>
      <c r="R116" s="125">
        <f>COUNTIF(B115:G115,"BETA")+COUNTIF(B115:G115,"CREATE")</f>
        <v>0</v>
      </c>
      <c r="S116" s="125"/>
    </row>
    <row r="117" spans="1:21">
      <c r="B117" s="2"/>
      <c r="C117" s="2"/>
      <c r="K117" s="36"/>
      <c r="L117" s="36"/>
      <c r="M117" s="36"/>
      <c r="N117" s="36"/>
      <c r="O117" s="36"/>
      <c r="P117" s="36"/>
      <c r="Q117" s="34"/>
      <c r="R117" s="125"/>
      <c r="S117" s="125"/>
      <c r="U117" s="35"/>
    </row>
    <row r="118" spans="1:21">
      <c r="A118" s="431" t="s">
        <v>443</v>
      </c>
      <c r="B118" s="432"/>
      <c r="E118" s="431" t="s">
        <v>700</v>
      </c>
      <c r="F118" s="432"/>
      <c r="G118" s="1"/>
      <c r="K118" s="36"/>
      <c r="L118" s="36"/>
      <c r="M118" s="36"/>
      <c r="N118" s="36"/>
      <c r="O118" s="36"/>
      <c r="P118" s="36"/>
      <c r="Q118" s="34"/>
      <c r="R118" s="125"/>
      <c r="S118" s="125"/>
      <c r="U118" s="35"/>
    </row>
    <row r="119" spans="1:21">
      <c r="A119" s="51" t="s">
        <v>42</v>
      </c>
      <c r="B119" s="51" t="s">
        <v>447</v>
      </c>
      <c r="C119" s="51" t="s">
        <v>674</v>
      </c>
      <c r="E119" s="51" t="s">
        <v>42</v>
      </c>
      <c r="F119" s="51" t="s">
        <v>675</v>
      </c>
      <c r="G119" s="51" t="s">
        <v>676</v>
      </c>
      <c r="K119" s="36"/>
      <c r="L119" s="36"/>
      <c r="M119" s="36"/>
      <c r="N119" s="36"/>
      <c r="O119" s="36"/>
      <c r="P119" s="36"/>
      <c r="Q119" s="34"/>
      <c r="R119" s="125"/>
      <c r="S119" s="125"/>
      <c r="U119" s="35"/>
    </row>
    <row r="120" spans="1:21">
      <c r="A120" s="52" t="s">
        <v>28</v>
      </c>
      <c r="B120" s="108"/>
      <c r="C120" s="108"/>
      <c r="E120" s="52" t="s">
        <v>28</v>
      </c>
      <c r="F120" s="108"/>
      <c r="G120" s="108"/>
      <c r="K120" s="36"/>
      <c r="L120" s="36"/>
      <c r="M120" s="36"/>
      <c r="N120" s="36"/>
      <c r="O120" s="36"/>
      <c r="P120" s="36"/>
      <c r="Q120" s="34"/>
      <c r="R120" s="125"/>
      <c r="S120" s="125"/>
      <c r="U120" s="35" t="s">
        <v>601</v>
      </c>
    </row>
    <row r="121" spans="1:21">
      <c r="A121" s="53" t="s">
        <v>29</v>
      </c>
      <c r="B121" s="110"/>
      <c r="C121" s="110"/>
      <c r="E121" s="53" t="s">
        <v>29</v>
      </c>
      <c r="F121" s="110"/>
      <c r="G121" s="110"/>
      <c r="K121" s="36">
        <f>IF(B121&gt;0%, 1, 0)</f>
        <v>0</v>
      </c>
      <c r="L121" s="36">
        <f>IF(C121&gt;0%, 1, 0)</f>
        <v>0</v>
      </c>
      <c r="M121" s="36">
        <f>IF(F121&gt;0%, 1, 0)</f>
        <v>0</v>
      </c>
      <c r="N121" s="36">
        <f>IF(G121&gt;0%, 1, 0)</f>
        <v>0</v>
      </c>
      <c r="O121" s="36"/>
      <c r="P121" s="36"/>
      <c r="Q121" s="34"/>
      <c r="R121" s="126">
        <f>SUM(B121:C121)+SUM(F121:G121)</f>
        <v>0</v>
      </c>
      <c r="S121" s="126">
        <f>SUM(K121:N121)</f>
        <v>0</v>
      </c>
      <c r="U121" s="37">
        <f>IF(S121&gt;0,(R121+R122)/S121,0)</f>
        <v>0</v>
      </c>
    </row>
    <row r="122" spans="1:21">
      <c r="A122" s="52" t="s">
        <v>30</v>
      </c>
      <c r="B122" s="128" t="str">
        <f>IF(OR(B121="Beta",B121="BETA",B121="CREATE",B121="Create"),B121,IF(B121=1,"High Honors",IF(B121&gt;=0.9,"Honors",IF(B121&gt;=0.7,"Pass",""))))</f>
        <v/>
      </c>
      <c r="C122" s="128" t="str">
        <f>IF(OR(C121="Beta",C121="BETA",C121="CREATE",C121="Create"),C121,IF(C121=1,"High Honors",IF(C121&gt;=0.9,"Honors",IF(C121&gt;=0.7,"Pass",""))))</f>
        <v/>
      </c>
      <c r="E122" s="52" t="s">
        <v>30</v>
      </c>
      <c r="F122" s="128" t="str">
        <f>IF(OR(F121="Beta",F121="BETA",F121="CREATE",F121="Create"),F121,IF(F121=1,"High Honors",IF(F121&gt;=0.9,"Honors",IF(F121&gt;=0.7,"Pass",""))))</f>
        <v/>
      </c>
      <c r="G122" s="128" t="str">
        <f>IF(OR(G121="Beta",G121="BETA",G121="CREATE",G121="Create"),G121,IF(G121=1,"High Honors",IF(G121&gt;=0.9,"Honors",IF(G121&gt;=0.7,"Pass",""))))</f>
        <v/>
      </c>
      <c r="K122" s="36"/>
      <c r="L122" s="36"/>
      <c r="M122" s="36"/>
      <c r="N122" s="36"/>
      <c r="O122" s="36"/>
      <c r="P122" s="36"/>
      <c r="Q122" s="34"/>
      <c r="R122" s="125">
        <f>COUNTIF(B121:G121,"BETA")+COUNTIF(B121:G121,"CREATE")</f>
        <v>0</v>
      </c>
      <c r="S122" s="126"/>
      <c r="U122" s="37"/>
    </row>
    <row r="123" spans="1:21">
      <c r="D123" s="50"/>
      <c r="R123" s="125"/>
      <c r="S123" s="125"/>
    </row>
    <row r="124" spans="1:21">
      <c r="A124" s="431" t="s">
        <v>453</v>
      </c>
      <c r="B124" s="432"/>
      <c r="C124" s="2"/>
      <c r="D124" s="50"/>
      <c r="E124" s="431" t="s">
        <v>702</v>
      </c>
      <c r="F124" s="432"/>
      <c r="R124" s="125"/>
      <c r="S124" s="125"/>
    </row>
    <row r="125" spans="1:21">
      <c r="A125" s="51" t="s">
        <v>42</v>
      </c>
      <c r="B125" s="51" t="s">
        <v>708</v>
      </c>
      <c r="C125" s="2"/>
      <c r="D125" s="50"/>
      <c r="E125" s="51" t="s">
        <v>42</v>
      </c>
      <c r="F125" s="51" t="s">
        <v>709</v>
      </c>
      <c r="R125" s="125"/>
      <c r="S125" s="125"/>
    </row>
    <row r="126" spans="1:21">
      <c r="A126" s="52" t="s">
        <v>28</v>
      </c>
      <c r="B126" s="108"/>
      <c r="C126" s="2"/>
      <c r="D126" s="50"/>
      <c r="E126" s="52" t="s">
        <v>28</v>
      </c>
      <c r="F126" s="108"/>
      <c r="K126" s="36"/>
      <c r="L126" s="36"/>
      <c r="M126" s="36"/>
      <c r="N126" s="36"/>
      <c r="O126" s="36"/>
      <c r="P126" s="36"/>
      <c r="Q126" s="34"/>
      <c r="R126" s="125"/>
      <c r="S126" s="125"/>
      <c r="U126" s="35" t="s">
        <v>601</v>
      </c>
    </row>
    <row r="127" spans="1:21">
      <c r="A127" s="53" t="s">
        <v>29</v>
      </c>
      <c r="B127" s="110"/>
      <c r="C127" s="2"/>
      <c r="D127" s="50"/>
      <c r="E127" s="53" t="s">
        <v>29</v>
      </c>
      <c r="F127" s="110"/>
      <c r="K127" s="36">
        <f>IF(B127&gt;0%, 1, 0)</f>
        <v>0</v>
      </c>
      <c r="L127" s="36">
        <f>IF(F127&gt;0%, 1, 0)</f>
        <v>0</v>
      </c>
      <c r="M127" s="36"/>
      <c r="N127" s="36"/>
      <c r="O127" s="36"/>
      <c r="P127" s="36"/>
      <c r="Q127" s="34"/>
      <c r="R127" s="126">
        <f>SUM(B127,F127)</f>
        <v>0</v>
      </c>
      <c r="S127" s="126">
        <f>SUM(K127:L127)</f>
        <v>0</v>
      </c>
      <c r="U127" s="37">
        <f>IF(S127&gt;0,(R127+R128)/S127,0)</f>
        <v>0</v>
      </c>
    </row>
    <row r="128" spans="1:21">
      <c r="A128" s="52" t="s">
        <v>30</v>
      </c>
      <c r="B128" s="128" t="str">
        <f>IF(OR(B127="Beta",B127="BETA",B127="CREATE",B127="Create"),B127,IF(B127=1,"High Honors",IF(B127&gt;=0.9,"Honors",IF(B127&gt;=0.7,"Pass",""))))</f>
        <v/>
      </c>
      <c r="C128" s="2"/>
      <c r="D128" s="50"/>
      <c r="E128" s="52" t="s">
        <v>30</v>
      </c>
      <c r="F128" s="128" t="str">
        <f>IF(OR(F127="Beta",F127="BETA",F127="CREATE",F127="Create"),F127,IF(F127=1,"High Honors",IF(F127&gt;=0.9,"Honors",IF(F127&gt;=0.7,"Pass",""))))</f>
        <v/>
      </c>
      <c r="G128" s="54"/>
      <c r="R128" s="125">
        <f>COUNTIF(B127:G127,"BETA")+COUNTIF(B127:G127,"CREATE")</f>
        <v>0</v>
      </c>
      <c r="S128" s="125"/>
    </row>
    <row r="129" spans="1:21">
      <c r="D129" s="50"/>
      <c r="R129" s="125"/>
      <c r="S129" s="125"/>
    </row>
    <row r="130" spans="1:21">
      <c r="A130" s="431" t="s">
        <v>701</v>
      </c>
      <c r="B130" s="432"/>
      <c r="D130" s="50"/>
      <c r="E130" s="431" t="s">
        <v>703</v>
      </c>
      <c r="F130" s="432"/>
      <c r="R130" s="125"/>
      <c r="S130" s="125"/>
    </row>
    <row r="131" spans="1:21">
      <c r="A131" s="51" t="s">
        <v>42</v>
      </c>
      <c r="B131" s="51" t="s">
        <v>710</v>
      </c>
      <c r="D131" s="50"/>
      <c r="E131" s="51" t="s">
        <v>42</v>
      </c>
      <c r="F131" s="51" t="s">
        <v>711</v>
      </c>
      <c r="R131" s="125"/>
      <c r="S131" s="125"/>
    </row>
    <row r="132" spans="1:21">
      <c r="A132" s="52" t="s">
        <v>28</v>
      </c>
      <c r="B132" s="108"/>
      <c r="D132" s="50"/>
      <c r="E132" s="52" t="s">
        <v>28</v>
      </c>
      <c r="F132" s="108"/>
      <c r="K132" s="36"/>
      <c r="L132" s="36"/>
      <c r="M132" s="36"/>
      <c r="N132" s="36"/>
      <c r="O132" s="36"/>
      <c r="P132" s="36"/>
      <c r="Q132" s="34"/>
      <c r="R132" s="125"/>
      <c r="S132" s="125"/>
      <c r="U132" s="35" t="s">
        <v>601</v>
      </c>
    </row>
    <row r="133" spans="1:21">
      <c r="A133" s="53" t="s">
        <v>29</v>
      </c>
      <c r="B133" s="110"/>
      <c r="C133" s="50"/>
      <c r="D133" s="50"/>
      <c r="E133" s="53" t="s">
        <v>29</v>
      </c>
      <c r="F133" s="110"/>
      <c r="G133" s="54"/>
      <c r="K133" s="36">
        <f>IF(B133&gt;0%, 1, 0)</f>
        <v>0</v>
      </c>
      <c r="L133" s="36">
        <f>IF(F133&gt;0%, 1, 0)</f>
        <v>0</v>
      </c>
      <c r="M133" s="36"/>
      <c r="N133" s="36"/>
      <c r="O133" s="36"/>
      <c r="P133" s="36"/>
      <c r="Q133" s="34"/>
      <c r="R133" s="126">
        <f>SUM(B133,F133)</f>
        <v>0</v>
      </c>
      <c r="S133" s="126">
        <f>SUM(K133:L133)</f>
        <v>0</v>
      </c>
      <c r="U133" s="37">
        <f>IF(S133&gt;0,(R133+R134)/S133,0)</f>
        <v>0</v>
      </c>
    </row>
    <row r="134" spans="1:21">
      <c r="A134" s="52" t="s">
        <v>30</v>
      </c>
      <c r="B134" s="128" t="str">
        <f>IF(OR(B133="Beta",B133="BETA",B133="CREATE",B133="Create"),B133,IF(B133=1,"High Honors",IF(B133&gt;=0.9,"Honors",IF(B133&gt;=0.7,"Pass",""))))</f>
        <v/>
      </c>
      <c r="C134" s="50"/>
      <c r="D134" s="50"/>
      <c r="E134" s="52" t="s">
        <v>30</v>
      </c>
      <c r="F134" s="128" t="str">
        <f>IF(OR(F133="Beta",F133="BETA",F133="CREATE",F133="Create"),F133,IF(F133=1,"High Honors",IF(F133&gt;=0.9,"Honors",IF(F133&gt;=0.7,"Pass",""))))</f>
        <v/>
      </c>
      <c r="G134" s="54"/>
      <c r="K134" s="36"/>
      <c r="L134" s="36"/>
      <c r="M134" s="36"/>
      <c r="N134" s="36"/>
      <c r="O134" s="36"/>
      <c r="P134" s="36"/>
      <c r="Q134" s="34"/>
      <c r="R134" s="125">
        <f>COUNTIF(B133:G133,"BETA")+COUNTIF(B133:G133,"CREATE")</f>
        <v>0</v>
      </c>
      <c r="S134" s="126"/>
      <c r="U134" s="37"/>
    </row>
    <row r="135" spans="1:21">
      <c r="A135" s="15"/>
      <c r="B135" s="27"/>
      <c r="C135" s="58"/>
      <c r="D135" s="50"/>
      <c r="E135" s="58"/>
      <c r="F135" s="58"/>
      <c r="G135" s="58"/>
      <c r="Q135" s="34"/>
      <c r="R135" s="125"/>
      <c r="S135" s="126"/>
      <c r="T135" s="166"/>
      <c r="U135" s="37"/>
    </row>
    <row r="136" spans="1:21">
      <c r="A136" s="15"/>
      <c r="B136" s="27"/>
      <c r="C136" s="59"/>
      <c r="D136" s="50"/>
      <c r="E136" s="58"/>
      <c r="F136" s="59"/>
      <c r="G136" s="59"/>
      <c r="Q136" s="34"/>
      <c r="R136" s="125"/>
      <c r="S136" s="126"/>
      <c r="T136" s="166"/>
      <c r="U136" s="37"/>
    </row>
    <row r="137" spans="1:21">
      <c r="A137" s="15"/>
      <c r="B137" s="27"/>
      <c r="C137" s="60"/>
      <c r="D137" s="50"/>
      <c r="E137" s="58"/>
      <c r="F137" s="60"/>
      <c r="G137" s="60"/>
      <c r="Q137" s="392" t="s">
        <v>602</v>
      </c>
      <c r="R137" s="392"/>
      <c r="S137" s="41" t="s">
        <v>603</v>
      </c>
      <c r="T137" s="41"/>
      <c r="U137" s="35" t="s">
        <v>600</v>
      </c>
    </row>
    <row r="138" spans="1:21">
      <c r="A138" s="15"/>
      <c r="B138" s="27"/>
      <c r="C138" s="56"/>
      <c r="D138" s="50"/>
      <c r="G138" s="56"/>
      <c r="Q138" s="34"/>
      <c r="R138" s="2">
        <f>SUM(R1:R134)</f>
        <v>0</v>
      </c>
      <c r="S138" s="2">
        <f>SUM(S1:S134)</f>
        <v>0</v>
      </c>
      <c r="U138" s="37">
        <f>IF(S138&gt;0, R138/S138, 0)</f>
        <v>0</v>
      </c>
    </row>
    <row r="139" spans="1:21">
      <c r="A139" s="54"/>
      <c r="B139" s="50"/>
      <c r="C139" s="50"/>
      <c r="D139" s="50"/>
      <c r="G139" s="54"/>
    </row>
    <row r="140" spans="1:21">
      <c r="B140" s="27"/>
      <c r="C140" s="50"/>
      <c r="D140" s="50"/>
      <c r="G140" s="54"/>
    </row>
    <row r="141" spans="1:21">
      <c r="B141" s="27"/>
      <c r="C141" s="58"/>
      <c r="D141" s="50"/>
      <c r="G141" s="58"/>
    </row>
    <row r="142" spans="1:21">
      <c r="B142" s="27"/>
      <c r="C142" s="59"/>
      <c r="D142" s="50"/>
      <c r="G142" s="59"/>
    </row>
    <row r="143" spans="1:21">
      <c r="B143" s="27"/>
      <c r="C143" s="60"/>
      <c r="D143" s="50"/>
      <c r="E143" s="27"/>
      <c r="F143" s="15"/>
      <c r="G143" s="60"/>
    </row>
    <row r="144" spans="1:21">
      <c r="B144" s="27"/>
      <c r="C144" s="56"/>
      <c r="D144" s="50"/>
      <c r="E144" s="27"/>
      <c r="F144" s="15"/>
      <c r="G144" s="56"/>
    </row>
  </sheetData>
  <sheetProtection password="C927" sheet="1" objects="1" scenarios="1" selectLockedCells="1"/>
  <mergeCells count="45">
    <mergeCell ref="T1:U1"/>
    <mergeCell ref="T2:U2"/>
    <mergeCell ref="L1:N1"/>
    <mergeCell ref="L2:N2"/>
    <mergeCell ref="P1:S1"/>
    <mergeCell ref="P2:S2"/>
    <mergeCell ref="A1:B1"/>
    <mergeCell ref="A7:B7"/>
    <mergeCell ref="A13:B13"/>
    <mergeCell ref="E124:F124"/>
    <mergeCell ref="A118:B118"/>
    <mergeCell ref="A105:B105"/>
    <mergeCell ref="A99:B99"/>
    <mergeCell ref="E56:F56"/>
    <mergeCell ref="E50:F50"/>
    <mergeCell ref="A44:B44"/>
    <mergeCell ref="A19:B19"/>
    <mergeCell ref="A25:B25"/>
    <mergeCell ref="A31:B31"/>
    <mergeCell ref="A38:B38"/>
    <mergeCell ref="A50:B50"/>
    <mergeCell ref="E44:F44"/>
    <mergeCell ref="A56:B56"/>
    <mergeCell ref="Q137:R137"/>
    <mergeCell ref="E38:F38"/>
    <mergeCell ref="A62:B62"/>
    <mergeCell ref="E62:F62"/>
    <mergeCell ref="A68:B68"/>
    <mergeCell ref="E68:F68"/>
    <mergeCell ref="A75:B75"/>
    <mergeCell ref="E75:F75"/>
    <mergeCell ref="E87:F87"/>
    <mergeCell ref="E105:F105"/>
    <mergeCell ref="A112:B112"/>
    <mergeCell ref="E112:F112"/>
    <mergeCell ref="A81:B81"/>
    <mergeCell ref="E81:F81"/>
    <mergeCell ref="A87:B87"/>
    <mergeCell ref="A93:B93"/>
    <mergeCell ref="E99:F99"/>
    <mergeCell ref="E118:F118"/>
    <mergeCell ref="A124:B124"/>
    <mergeCell ref="A130:B130"/>
    <mergeCell ref="E130:F130"/>
    <mergeCell ref="F93:G93"/>
  </mergeCells>
  <pageMargins left="0.25" right="0.25" top="0.5" bottom="0.5" header="0.3" footer="0.3"/>
  <pageSetup fitToWidth="0" fitToHeight="0" orientation="landscape" useFirstPageNumber="1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</sheetPr>
  <dimension ref="A1:V259"/>
  <sheetViews>
    <sheetView view="pageBreakPreview" zoomScaleNormal="100" zoomScaleSheetLayoutView="100" workbookViewId="0">
      <selection activeCell="B9" sqref="B9"/>
    </sheetView>
  </sheetViews>
  <sheetFormatPr defaultRowHeight="15" customHeight="1"/>
  <cols>
    <col min="1" max="1" width="14.625" style="3" customWidth="1"/>
    <col min="2" max="7" width="14.625" style="61" customWidth="1"/>
    <col min="8" max="8" width="14.625" style="3" customWidth="1"/>
    <col min="9" max="9" width="4.625" style="3" customWidth="1"/>
    <col min="10" max="10" width="1.625" style="3" customWidth="1"/>
    <col min="11" max="22" width="5.625" style="3" hidden="1" customWidth="1"/>
    <col min="23" max="16384" width="9" style="3"/>
  </cols>
  <sheetData>
    <row r="1" spans="1:21" ht="15" customHeight="1">
      <c r="A1" s="439" t="s">
        <v>460</v>
      </c>
      <c r="B1" s="440"/>
      <c r="C1" s="50"/>
      <c r="D1" s="50"/>
      <c r="E1" s="50"/>
      <c r="F1" s="50"/>
      <c r="G1" s="50"/>
      <c r="R1" s="168"/>
    </row>
    <row r="2" spans="1:21" ht="15" customHeight="1">
      <c r="A2" s="51" t="s">
        <v>42</v>
      </c>
      <c r="B2" s="51" t="s">
        <v>461</v>
      </c>
      <c r="C2" s="51" t="s">
        <v>462</v>
      </c>
      <c r="D2" s="51" t="s">
        <v>463</v>
      </c>
      <c r="E2" s="51" t="s">
        <v>464</v>
      </c>
      <c r="F2" s="51" t="s">
        <v>465</v>
      </c>
      <c r="G2" s="51" t="s">
        <v>466</v>
      </c>
      <c r="R2" s="168"/>
    </row>
    <row r="3" spans="1:21" ht="15" customHeight="1">
      <c r="A3" s="52" t="s">
        <v>28</v>
      </c>
      <c r="B3" s="108"/>
      <c r="C3" s="108"/>
      <c r="D3" s="108"/>
      <c r="E3" s="108"/>
      <c r="F3" s="108"/>
      <c r="G3" s="108"/>
      <c r="K3" s="2"/>
      <c r="L3" s="2"/>
      <c r="M3" s="2"/>
      <c r="N3" s="2"/>
      <c r="O3" s="2"/>
      <c r="P3" s="2"/>
      <c r="Q3" s="34"/>
      <c r="R3" s="36"/>
      <c r="S3" s="2"/>
      <c r="T3" s="2"/>
      <c r="U3" s="35" t="s">
        <v>601</v>
      </c>
    </row>
    <row r="4" spans="1:21" ht="15" customHeight="1">
      <c r="A4" s="53" t="s">
        <v>29</v>
      </c>
      <c r="B4" s="110"/>
      <c r="C4" s="110"/>
      <c r="D4" s="110"/>
      <c r="E4" s="110"/>
      <c r="F4" s="110"/>
      <c r="G4" s="110"/>
      <c r="K4" s="36">
        <f t="shared" ref="K4:P4" si="0">IF(B4&gt;0%, 1, 0)</f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Q4" s="34"/>
      <c r="R4" s="36">
        <f>SUM(B4:G4)</f>
        <v>0</v>
      </c>
      <c r="S4" s="2">
        <f>SUM(K4:P4)</f>
        <v>0</v>
      </c>
      <c r="T4" s="2"/>
      <c r="U4" s="37">
        <f>IF(S4&gt;0,(R4+R5)/S4,0)</f>
        <v>0</v>
      </c>
    </row>
    <row r="5" spans="1:21" ht="15" customHeight="1">
      <c r="A5" s="52" t="s">
        <v>30</v>
      </c>
      <c r="B5" s="128" t="str">
        <f t="shared" ref="B5:G5" si="1">IF(OR(B4="Beta",B4="BETA",B4="CREATE",B4="Create"),B4,IF(B4=1,"High Honors",IF(B4&gt;=0.9,"Honors",IF(B4&gt;=0.7,"Pass",""))))</f>
        <v/>
      </c>
      <c r="C5" s="128" t="str">
        <f t="shared" si="1"/>
        <v/>
      </c>
      <c r="D5" s="128" t="str">
        <f t="shared" si="1"/>
        <v/>
      </c>
      <c r="E5" s="128" t="str">
        <f t="shared" si="1"/>
        <v/>
      </c>
      <c r="F5" s="128" t="str">
        <f t="shared" si="1"/>
        <v/>
      </c>
      <c r="G5" s="128" t="str">
        <f t="shared" si="1"/>
        <v/>
      </c>
      <c r="K5" s="36"/>
      <c r="L5" s="36"/>
      <c r="M5" s="36"/>
      <c r="N5" s="36"/>
      <c r="O5" s="36"/>
      <c r="P5" s="36"/>
      <c r="Q5" s="34"/>
      <c r="R5" s="36">
        <f>COUNTIF(B4:G4,"BETA")+COUNTIF(B4:G4,"CREATE")</f>
        <v>0</v>
      </c>
      <c r="S5" s="2"/>
      <c r="T5" s="2"/>
      <c r="U5" s="1"/>
    </row>
    <row r="6" spans="1:21" ht="15" customHeight="1">
      <c r="A6" s="54"/>
      <c r="B6" s="50"/>
      <c r="C6" s="50"/>
      <c r="D6" s="50"/>
      <c r="E6" s="50"/>
      <c r="F6" s="50"/>
      <c r="G6" s="50"/>
      <c r="K6" s="36"/>
      <c r="L6" s="36"/>
      <c r="M6" s="36"/>
      <c r="N6" s="36"/>
      <c r="O6" s="36"/>
      <c r="P6" s="36"/>
      <c r="Q6" s="34"/>
      <c r="R6" s="36"/>
      <c r="S6" s="2"/>
      <c r="T6" s="2"/>
      <c r="U6" s="1"/>
    </row>
    <row r="7" spans="1:21" ht="15" customHeight="1">
      <c r="A7" s="439" t="s">
        <v>467</v>
      </c>
      <c r="B7" s="440"/>
      <c r="C7" s="50"/>
      <c r="D7" s="50"/>
      <c r="E7" s="50"/>
      <c r="F7" s="50"/>
      <c r="G7" s="50"/>
      <c r="K7" s="36"/>
      <c r="L7" s="36"/>
      <c r="M7" s="36"/>
      <c r="N7" s="36"/>
      <c r="O7" s="36"/>
      <c r="P7" s="36"/>
      <c r="Q7" s="34"/>
      <c r="R7" s="36"/>
      <c r="S7" s="2"/>
      <c r="T7" s="2"/>
      <c r="U7" s="1"/>
    </row>
    <row r="8" spans="1:21" ht="15" customHeight="1">
      <c r="A8" s="51" t="s">
        <v>42</v>
      </c>
      <c r="B8" s="51" t="s">
        <v>468</v>
      </c>
      <c r="C8" s="51" t="s">
        <v>469</v>
      </c>
      <c r="D8" s="51" t="s">
        <v>470</v>
      </c>
      <c r="E8" s="50"/>
      <c r="F8" s="50"/>
      <c r="G8" s="50"/>
      <c r="K8" s="36"/>
      <c r="L8" s="36"/>
      <c r="M8" s="36"/>
      <c r="N8" s="36"/>
      <c r="O8" s="36"/>
      <c r="P8" s="36"/>
      <c r="Q8" s="34"/>
      <c r="R8" s="36"/>
      <c r="S8" s="2"/>
      <c r="T8" s="2"/>
      <c r="U8" s="1"/>
    </row>
    <row r="9" spans="1:21" ht="15" customHeight="1">
      <c r="A9" s="52" t="s">
        <v>28</v>
      </c>
      <c r="B9" s="108"/>
      <c r="C9" s="108"/>
      <c r="D9" s="108"/>
      <c r="E9" s="50"/>
      <c r="F9" s="50"/>
      <c r="G9" s="50"/>
      <c r="K9" s="36"/>
      <c r="L9" s="36"/>
      <c r="M9" s="36"/>
      <c r="N9" s="36"/>
      <c r="O9" s="36"/>
      <c r="P9" s="36"/>
      <c r="Q9" s="34"/>
      <c r="R9" s="36"/>
      <c r="S9" s="2"/>
      <c r="T9" s="2"/>
      <c r="U9" s="35" t="s">
        <v>601</v>
      </c>
    </row>
    <row r="10" spans="1:21" ht="15" customHeight="1">
      <c r="A10" s="53" t="s">
        <v>29</v>
      </c>
      <c r="B10" s="110"/>
      <c r="C10" s="110"/>
      <c r="D10" s="110"/>
      <c r="E10" s="50"/>
      <c r="F10" s="50"/>
      <c r="G10" s="50"/>
      <c r="K10" s="36">
        <f t="shared" ref="K10:P10" si="2">IF(B10&gt;0%, 1, 0)</f>
        <v>0</v>
      </c>
      <c r="L10" s="36">
        <f t="shared" si="2"/>
        <v>0</v>
      </c>
      <c r="M10" s="36">
        <f t="shared" si="2"/>
        <v>0</v>
      </c>
      <c r="N10" s="36">
        <f t="shared" si="2"/>
        <v>0</v>
      </c>
      <c r="O10" s="36">
        <f t="shared" si="2"/>
        <v>0</v>
      </c>
      <c r="P10" s="36">
        <f t="shared" si="2"/>
        <v>0</v>
      </c>
      <c r="Q10" s="34"/>
      <c r="R10" s="36">
        <f>SUM(B10:G10)</f>
        <v>0</v>
      </c>
      <c r="S10" s="166">
        <f>SUM(K10:P10)</f>
        <v>0</v>
      </c>
      <c r="T10" s="2"/>
      <c r="U10" s="37">
        <f>IF(S10&gt;0,(R10+R11)/S10,0)</f>
        <v>0</v>
      </c>
    </row>
    <row r="11" spans="1:21" ht="15" customHeight="1">
      <c r="A11" s="52" t="s">
        <v>30</v>
      </c>
      <c r="B11" s="128" t="str">
        <f>IF(OR(B10="Beta",B10="BETA",B10="CREATE",B10="Create"),B10,IF(B10=1,"High Honors",IF(B10&gt;=0.9,"Honors",IF(B10&gt;=0.7,"Pass",""))))</f>
        <v/>
      </c>
      <c r="C11" s="128" t="str">
        <f>IF(OR(C10="Beta",C10="BETA",C10="CREATE",C10="Create"),C10,IF(C10=1,"High Honors",IF(C10&gt;=0.9,"Honors",IF(C10&gt;=0.7,"Pass",""))))</f>
        <v/>
      </c>
      <c r="D11" s="128" t="str">
        <f>IF(OR(D10="Beta",D10="BETA",D10="CREATE",D10="Create"),D10,IF(D10=1,"High Honors",IF(D10&gt;=0.9,"Honors",IF(D10&gt;=0.7,"Pass",""))))</f>
        <v/>
      </c>
      <c r="E11" s="50"/>
      <c r="F11" s="50"/>
      <c r="G11" s="50"/>
      <c r="R11" s="36">
        <f>COUNTIF(B10:G10,"BETA")+COUNTIF(B10:G10,"CREATE")</f>
        <v>0</v>
      </c>
      <c r="S11" s="166"/>
    </row>
    <row r="12" spans="1:21" ht="15" customHeight="1">
      <c r="R12" s="169"/>
    </row>
    <row r="13" spans="1:21" ht="15" customHeight="1">
      <c r="A13" s="439" t="s">
        <v>882</v>
      </c>
      <c r="B13" s="440"/>
      <c r="C13" s="50"/>
      <c r="D13" s="50"/>
      <c r="E13" s="50"/>
      <c r="F13" s="50"/>
      <c r="R13" s="169"/>
    </row>
    <row r="14" spans="1:21" ht="15" customHeight="1">
      <c r="A14" s="51" t="s">
        <v>42</v>
      </c>
      <c r="B14" s="51" t="s">
        <v>883</v>
      </c>
      <c r="C14" s="51" t="s">
        <v>884</v>
      </c>
      <c r="D14" s="51" t="s">
        <v>885</v>
      </c>
      <c r="E14" s="51" t="s">
        <v>886</v>
      </c>
      <c r="F14" s="51" t="s">
        <v>887</v>
      </c>
      <c r="G14" s="51" t="s">
        <v>888</v>
      </c>
      <c r="R14" s="169"/>
    </row>
    <row r="15" spans="1:21" ht="15" customHeight="1">
      <c r="A15" s="52" t="s">
        <v>28</v>
      </c>
      <c r="B15" s="108"/>
      <c r="C15" s="108"/>
      <c r="D15" s="108"/>
      <c r="E15" s="108"/>
      <c r="F15" s="108"/>
      <c r="G15" s="108"/>
      <c r="K15" s="166"/>
      <c r="L15" s="166"/>
      <c r="M15" s="166"/>
      <c r="N15" s="166"/>
      <c r="O15" s="166"/>
      <c r="P15" s="166"/>
      <c r="Q15" s="34"/>
      <c r="R15" s="36"/>
      <c r="S15" s="166"/>
      <c r="T15" s="166"/>
      <c r="U15" s="35" t="s">
        <v>601</v>
      </c>
    </row>
    <row r="16" spans="1:21" ht="15" customHeight="1">
      <c r="A16" s="53" t="s">
        <v>29</v>
      </c>
      <c r="B16" s="110"/>
      <c r="C16" s="110"/>
      <c r="D16" s="110"/>
      <c r="E16" s="110"/>
      <c r="F16" s="110"/>
      <c r="G16" s="110"/>
      <c r="K16" s="36">
        <f t="shared" ref="K16:P16" si="3">IF(B16&gt;0%, 1, 0)</f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  <c r="O16" s="36">
        <f t="shared" si="3"/>
        <v>0</v>
      </c>
      <c r="P16" s="36">
        <f t="shared" si="3"/>
        <v>0</v>
      </c>
      <c r="Q16" s="34"/>
      <c r="R16" s="36">
        <f>SUM(B16:G16)</f>
        <v>0</v>
      </c>
      <c r="S16" s="166">
        <f>SUM(K16:P16)</f>
        <v>0</v>
      </c>
      <c r="T16" s="166"/>
      <c r="U16" s="37">
        <f>IF(S16&gt;0,(R16+R17)/S16,0)</f>
        <v>0</v>
      </c>
    </row>
    <row r="17" spans="1:21" ht="15" customHeight="1">
      <c r="A17" s="52" t="s">
        <v>30</v>
      </c>
      <c r="B17" s="128" t="str">
        <f t="shared" ref="B17:G17" si="4">IF(OR(B16="Beta",B16="BETA",B16="CREATE",B16="Create"),B16,IF(B16=1,"High Honors",IF(B16&gt;=0.9,"Honors",IF(B16&gt;=0.7,"Pass",""))))</f>
        <v/>
      </c>
      <c r="C17" s="128" t="str">
        <f t="shared" si="4"/>
        <v/>
      </c>
      <c r="D17" s="128" t="str">
        <f t="shared" si="4"/>
        <v/>
      </c>
      <c r="E17" s="128" t="str">
        <f t="shared" si="4"/>
        <v/>
      </c>
      <c r="F17" s="128" t="str">
        <f t="shared" si="4"/>
        <v/>
      </c>
      <c r="G17" s="128" t="str">
        <f t="shared" si="4"/>
        <v/>
      </c>
      <c r="K17" s="36"/>
      <c r="L17" s="36"/>
      <c r="M17" s="36"/>
      <c r="N17" s="36"/>
      <c r="O17" s="36"/>
      <c r="P17" s="36"/>
      <c r="Q17" s="34"/>
      <c r="R17" s="36">
        <f>COUNTIF(B16:G16,"BETA")+COUNTIF(B16:G16,"CREATE")</f>
        <v>0</v>
      </c>
      <c r="S17" s="166"/>
      <c r="T17" s="166"/>
      <c r="U17" s="167"/>
    </row>
    <row r="18" spans="1:21" ht="15" customHeight="1">
      <c r="R18" s="169"/>
    </row>
    <row r="19" spans="1:21" ht="15" customHeight="1">
      <c r="A19" s="439" t="s">
        <v>926</v>
      </c>
      <c r="B19" s="440"/>
      <c r="C19" s="50"/>
      <c r="D19" s="50"/>
      <c r="E19" s="50"/>
      <c r="F19" s="50"/>
      <c r="R19" s="169"/>
    </row>
    <row r="20" spans="1:21" ht="15" customHeight="1">
      <c r="A20" s="51" t="s">
        <v>42</v>
      </c>
      <c r="B20" s="51" t="s">
        <v>1127</v>
      </c>
      <c r="C20" s="51" t="s">
        <v>925</v>
      </c>
      <c r="D20" s="51" t="s">
        <v>1128</v>
      </c>
      <c r="E20" s="51" t="s">
        <v>1129</v>
      </c>
      <c r="F20" s="51" t="s">
        <v>1130</v>
      </c>
      <c r="G20" s="51" t="s">
        <v>1131</v>
      </c>
      <c r="R20" s="169"/>
    </row>
    <row r="21" spans="1:21" ht="15" customHeight="1">
      <c r="A21" s="52" t="s">
        <v>28</v>
      </c>
      <c r="B21" s="108"/>
      <c r="C21" s="108"/>
      <c r="D21" s="108"/>
      <c r="E21" s="108"/>
      <c r="F21" s="108"/>
      <c r="G21" s="108"/>
      <c r="K21" s="166"/>
      <c r="L21" s="166"/>
      <c r="M21" s="166"/>
      <c r="N21" s="166"/>
      <c r="O21" s="166"/>
      <c r="P21" s="166"/>
      <c r="Q21" s="34"/>
      <c r="R21" s="36"/>
      <c r="S21" s="166"/>
      <c r="T21" s="166"/>
      <c r="U21" s="35" t="s">
        <v>601</v>
      </c>
    </row>
    <row r="22" spans="1:21" ht="15" customHeight="1">
      <c r="A22" s="53" t="s">
        <v>29</v>
      </c>
      <c r="B22" s="110"/>
      <c r="C22" s="110"/>
      <c r="D22" s="110"/>
      <c r="E22" s="110"/>
      <c r="F22" s="110"/>
      <c r="G22" s="110"/>
      <c r="K22" s="36">
        <f t="shared" ref="K22:P22" si="5">IF(B22&gt;0%, 1, 0)</f>
        <v>0</v>
      </c>
      <c r="L22" s="36">
        <f t="shared" si="5"/>
        <v>0</v>
      </c>
      <c r="M22" s="36">
        <f t="shared" si="5"/>
        <v>0</v>
      </c>
      <c r="N22" s="36">
        <f t="shared" si="5"/>
        <v>0</v>
      </c>
      <c r="O22" s="36">
        <f t="shared" si="5"/>
        <v>0</v>
      </c>
      <c r="P22" s="36">
        <f t="shared" si="5"/>
        <v>0</v>
      </c>
      <c r="Q22" s="34"/>
      <c r="R22" s="36">
        <f>SUM(B22:G22)</f>
        <v>0</v>
      </c>
      <c r="S22" s="166">
        <f>SUM(K22:P22)</f>
        <v>0</v>
      </c>
      <c r="T22" s="166"/>
      <c r="U22" s="37">
        <f>IF(S22&gt;0,(R22+R23)/S22,0)</f>
        <v>0</v>
      </c>
    </row>
    <row r="23" spans="1:21" ht="15" customHeight="1">
      <c r="A23" s="52" t="s">
        <v>30</v>
      </c>
      <c r="B23" s="128" t="str">
        <f>IF(OR(B22="Beta",B22="BETA",B22="CREATE",B22="Create"),B22,IF(B22=1,"High Honors",IF(B22&gt;=0.9,"Honors",IF(B22&gt;=0.7,"Pass",""))))</f>
        <v/>
      </c>
      <c r="C23" s="128" t="str">
        <f>IF(OR(C22="Beta",C22="BETA",C22="CREATE",C22="Create"),C22,IF(C22=1,"High Honors",IF(C22&gt;=0.9,"Honors",IF(C22&gt;=0.7,"Pass",""))))</f>
        <v/>
      </c>
      <c r="D23" s="128" t="str">
        <f>IF(OR(D22="Beta",D22="BETA",D22="CREATE",D22="Create"),D22,IF(D22=1,"High Honors",IF(D22&gt;=0.9,"Honors",IF(D22&gt;=0.7,"Pass",""))))</f>
        <v/>
      </c>
      <c r="E23" s="128" t="str">
        <f>IF(OR(E22="Beta",E22="BETA",E22="CREATE",E22="Create"),E22,IF(E22=1,"High Honors",IF(E22&gt;=0.9,"Honors",IF(E22&gt;=0.7,"Pass",""))))</f>
        <v/>
      </c>
      <c r="F23" s="128" t="str">
        <f t="shared" ref="F23:G23" si="6">IF(OR(F22="Beta",F22="BETA",F22="CREATE",F22="Create"),F22,IF(F22=1,"High Honors",IF(F22&gt;=0.9,"Honors",IF(F22&gt;=0.7,"Pass",""))))</f>
        <v/>
      </c>
      <c r="G23" s="128" t="str">
        <f t="shared" si="6"/>
        <v/>
      </c>
      <c r="K23" s="36"/>
      <c r="L23" s="36"/>
      <c r="M23" s="36"/>
      <c r="N23" s="36"/>
      <c r="O23" s="36"/>
      <c r="P23" s="36"/>
      <c r="Q23" s="34"/>
      <c r="R23" s="36">
        <f>COUNTIF(B22:G22,"BETA")+COUNTIF(B22:G22,"CREATE")</f>
        <v>0</v>
      </c>
      <c r="S23" s="166"/>
      <c r="T23" s="166"/>
      <c r="U23" s="189"/>
    </row>
    <row r="24" spans="1:21" ht="15" customHeight="1">
      <c r="R24" s="169"/>
    </row>
    <row r="25" spans="1:21" ht="15" customHeight="1">
      <c r="A25" s="452" t="s">
        <v>996</v>
      </c>
      <c r="G25" s="3"/>
      <c r="R25" s="169"/>
    </row>
    <row r="26" spans="1:21" ht="15" customHeight="1">
      <c r="A26" s="439" t="s">
        <v>959</v>
      </c>
      <c r="B26" s="440"/>
      <c r="C26" s="50"/>
      <c r="D26" s="50"/>
      <c r="E26" s="50"/>
      <c r="F26" s="50"/>
      <c r="G26" s="3"/>
      <c r="R26" s="169"/>
    </row>
    <row r="27" spans="1:21" ht="15" customHeight="1">
      <c r="A27" s="51" t="s">
        <v>42</v>
      </c>
      <c r="B27" s="51" t="s">
        <v>960</v>
      </c>
      <c r="C27" s="51" t="s">
        <v>961</v>
      </c>
      <c r="D27" s="51" t="s">
        <v>962</v>
      </c>
      <c r="E27" s="51" t="s">
        <v>963</v>
      </c>
      <c r="F27" s="3"/>
      <c r="G27" s="3"/>
      <c r="R27" s="169"/>
    </row>
    <row r="28" spans="1:21" ht="15" customHeight="1">
      <c r="A28" s="52" t="s">
        <v>28</v>
      </c>
      <c r="B28" s="108"/>
      <c r="C28" s="108"/>
      <c r="D28" s="108"/>
      <c r="E28" s="108"/>
      <c r="F28" s="3"/>
      <c r="G28" s="3"/>
      <c r="K28" s="166"/>
      <c r="L28" s="166"/>
      <c r="M28" s="166"/>
      <c r="N28" s="166"/>
      <c r="O28" s="166"/>
      <c r="P28" s="166"/>
      <c r="Q28" s="34"/>
      <c r="R28" s="36"/>
      <c r="S28" s="166"/>
      <c r="T28" s="166"/>
      <c r="U28" s="35" t="s">
        <v>601</v>
      </c>
    </row>
    <row r="29" spans="1:21" ht="15" customHeight="1">
      <c r="A29" s="53" t="s">
        <v>29</v>
      </c>
      <c r="B29" s="110"/>
      <c r="C29" s="110"/>
      <c r="D29" s="110"/>
      <c r="E29" s="110"/>
      <c r="F29" s="3"/>
      <c r="G29" s="3"/>
      <c r="K29" s="36">
        <f>IF(B29&gt;0%, 1, 0)</f>
        <v>0</v>
      </c>
      <c r="L29" s="36">
        <f>IF(C29&gt;0%, 1, 0)</f>
        <v>0</v>
      </c>
      <c r="M29" s="36">
        <f>IF(D29&gt;0%, 1, 0)</f>
        <v>0</v>
      </c>
      <c r="N29" s="36">
        <f>IF(E29&gt;0%, 1, 0)</f>
        <v>0</v>
      </c>
      <c r="O29" s="36">
        <f>IF(F29&gt;0%, 1, 0)</f>
        <v>0</v>
      </c>
      <c r="P29" s="36">
        <f>IF(G29&gt;0%, 1, 0)</f>
        <v>0</v>
      </c>
      <c r="Q29" s="36">
        <f>IF(H29&gt;0%, 1, 0)</f>
        <v>0</v>
      </c>
      <c r="R29" s="36">
        <f>SUM(B29:H29)</f>
        <v>0</v>
      </c>
      <c r="S29" s="166">
        <f>SUM(K29:Q29)</f>
        <v>0</v>
      </c>
      <c r="T29" s="166"/>
      <c r="U29" s="37">
        <f>IF(S29&gt;0,(R29+R30)/S29,0)</f>
        <v>0</v>
      </c>
    </row>
    <row r="30" spans="1:21" ht="15" customHeight="1">
      <c r="A30" s="52" t="s">
        <v>30</v>
      </c>
      <c r="B30" s="128" t="str">
        <f>IF(OR(B29="Beta",B29="BETA",B29="CREATE",B29="Create"),B29,IF(B29=1,"High Honors",IF(B29&gt;=0.9,"Honors",IF(B29&gt;=0.7,"Pass",""))))</f>
        <v/>
      </c>
      <c r="C30" s="128" t="str">
        <f>IF(OR(C29="Beta",C29="BETA",C29="CREATE",C29="Create"),C29,IF(C29=1,"High Honors",IF(C29&gt;=0.9,"Honors",IF(C29&gt;=0.7,"Pass",""))))</f>
        <v/>
      </c>
      <c r="D30" s="128" t="str">
        <f>IF(OR(D29="Beta",D29="BETA",D29="CREATE",D29="Create"),D29,IF(D29=1,"High Honors",IF(D29&gt;=0.9,"Honors",IF(D29&gt;=0.7,"Pass",""))))</f>
        <v/>
      </c>
      <c r="E30" s="128" t="str">
        <f>IF(OR(E29="Beta",E29="BETA",E29="CREATE",E29="Create"),E29,IF(E29=1,"High Honors",IF(E29&gt;=0.9,"Honors",IF(E29&gt;=0.7,"Pass",""))))</f>
        <v/>
      </c>
      <c r="F30" s="3"/>
      <c r="G30" s="3"/>
      <c r="K30" s="36"/>
      <c r="L30" s="36"/>
      <c r="M30" s="36"/>
      <c r="N30" s="36"/>
      <c r="O30" s="36"/>
      <c r="P30" s="36"/>
      <c r="Q30" s="34"/>
      <c r="R30" s="36">
        <f>COUNTIF(B29:H29,"BETA")+COUNTIF(B29:H29,"CREATE")</f>
        <v>0</v>
      </c>
      <c r="S30" s="166"/>
      <c r="T30" s="166"/>
      <c r="U30" s="194"/>
    </row>
    <row r="31" spans="1:21" ht="15" customHeight="1">
      <c r="R31" s="169"/>
    </row>
    <row r="32" spans="1:21" ht="15" customHeight="1">
      <c r="A32" s="439" t="s">
        <v>964</v>
      </c>
      <c r="B32" s="440"/>
      <c r="C32" s="50"/>
      <c r="D32" s="50"/>
      <c r="E32" s="50"/>
      <c r="F32" s="50"/>
      <c r="R32" s="169"/>
    </row>
    <row r="33" spans="1:21" ht="15" customHeight="1">
      <c r="A33" s="51" t="s">
        <v>42</v>
      </c>
      <c r="B33" s="51" t="s">
        <v>965</v>
      </c>
      <c r="C33" s="51" t="s">
        <v>966</v>
      </c>
      <c r="D33" s="51" t="s">
        <v>967</v>
      </c>
      <c r="E33" s="51" t="s">
        <v>968</v>
      </c>
      <c r="F33" s="3"/>
      <c r="G33" s="3"/>
      <c r="R33" s="169"/>
    </row>
    <row r="34" spans="1:21" ht="15" customHeight="1">
      <c r="A34" s="52" t="s">
        <v>28</v>
      </c>
      <c r="B34" s="108"/>
      <c r="C34" s="108"/>
      <c r="D34" s="108"/>
      <c r="E34" s="108"/>
      <c r="F34" s="3"/>
      <c r="G34" s="3"/>
      <c r="K34" s="166"/>
      <c r="L34" s="166"/>
      <c r="M34" s="166"/>
      <c r="N34" s="166"/>
      <c r="O34" s="166"/>
      <c r="P34" s="166"/>
      <c r="Q34" s="34"/>
      <c r="R34" s="36"/>
      <c r="S34" s="166"/>
      <c r="T34" s="166"/>
      <c r="U34" s="35" t="s">
        <v>601</v>
      </c>
    </row>
    <row r="35" spans="1:21" ht="15" customHeight="1">
      <c r="A35" s="53" t="s">
        <v>29</v>
      </c>
      <c r="B35" s="110"/>
      <c r="C35" s="110"/>
      <c r="D35" s="110"/>
      <c r="E35" s="110"/>
      <c r="F35" s="3"/>
      <c r="G35" s="3"/>
      <c r="K35" s="36">
        <f t="shared" ref="K35:P35" si="7">IF(B35&gt;0%, 1, 0)</f>
        <v>0</v>
      </c>
      <c r="L35" s="36">
        <f t="shared" si="7"/>
        <v>0</v>
      </c>
      <c r="M35" s="36">
        <f t="shared" si="7"/>
        <v>0</v>
      </c>
      <c r="N35" s="36">
        <f t="shared" si="7"/>
        <v>0</v>
      </c>
      <c r="O35" s="36">
        <f t="shared" si="7"/>
        <v>0</v>
      </c>
      <c r="P35" s="36">
        <f t="shared" si="7"/>
        <v>0</v>
      </c>
      <c r="Q35" s="34"/>
      <c r="R35" s="36">
        <f>SUM(B35:G35)</f>
        <v>0</v>
      </c>
      <c r="S35" s="166">
        <f>SUM(K35:P35)</f>
        <v>0</v>
      </c>
      <c r="T35" s="166"/>
      <c r="U35" s="37">
        <f>IF(S35&gt;0,(R35+R36)/S35,0)</f>
        <v>0</v>
      </c>
    </row>
    <row r="36" spans="1:21" ht="15" customHeight="1">
      <c r="A36" s="52" t="s">
        <v>30</v>
      </c>
      <c r="B36" s="128" t="str">
        <f>IF(OR(B35="Beta",B35="BETA",B35="CREATE",B35="Create"),B35,IF(B35=1,"High Honors",IF(B35&gt;=0.9,"Honors",IF(B35&gt;=0.7,"Pass",""))))</f>
        <v/>
      </c>
      <c r="C36" s="128" t="str">
        <f>IF(OR(C35="Beta",C35="BETA",C35="CREATE",C35="Create"),C35,IF(C35=1,"High Honors",IF(C35&gt;=0.9,"Honors",IF(C35&gt;=0.7,"Pass",""))))</f>
        <v/>
      </c>
      <c r="D36" s="128" t="str">
        <f>IF(OR(D35="Beta",D35="BETA",D35="CREATE",D35="Create"),D35,IF(D35=1,"High Honors",IF(D35&gt;=0.9,"Honors",IF(D35&gt;=0.7,"Pass",""))))</f>
        <v/>
      </c>
      <c r="E36" s="128" t="str">
        <f>IF(OR(E35="Beta",E35="BETA",E35="CREATE",E35="Create"),E35,IF(E35=1,"High Honors",IF(E35&gt;=0.9,"Honors",IF(E35&gt;=0.7,"Pass",""))))</f>
        <v/>
      </c>
      <c r="F36" s="3"/>
      <c r="G36" s="3"/>
      <c r="K36" s="36"/>
      <c r="L36" s="36"/>
      <c r="M36" s="36"/>
      <c r="N36" s="36"/>
      <c r="O36" s="36"/>
      <c r="P36" s="36"/>
      <c r="Q36" s="34"/>
      <c r="R36" s="36">
        <f>COUNTIF(B35:G35,"BETA")+COUNTIF(B35:G35,"CREATE")</f>
        <v>0</v>
      </c>
      <c r="S36" s="166"/>
      <c r="T36" s="166"/>
      <c r="U36" s="194"/>
    </row>
    <row r="37" spans="1:21" ht="15" customHeight="1">
      <c r="A37" s="55"/>
      <c r="B37" s="454"/>
      <c r="C37" s="454"/>
      <c r="D37" s="453"/>
      <c r="E37" s="453"/>
      <c r="F37" s="3"/>
      <c r="G37" s="3"/>
      <c r="K37" s="36"/>
      <c r="L37" s="36"/>
      <c r="M37" s="36"/>
      <c r="N37" s="36"/>
      <c r="O37" s="36"/>
      <c r="P37" s="36"/>
      <c r="Q37" s="34"/>
      <c r="R37" s="36"/>
      <c r="S37" s="166"/>
      <c r="T37" s="166"/>
      <c r="U37" s="194"/>
    </row>
    <row r="38" spans="1:21" ht="15" customHeight="1">
      <c r="A38" s="439" t="s">
        <v>969</v>
      </c>
      <c r="B38" s="440"/>
      <c r="C38" s="50"/>
      <c r="D38" s="50"/>
      <c r="E38" s="50"/>
      <c r="F38" s="50"/>
      <c r="R38" s="169"/>
    </row>
    <row r="39" spans="1:21" ht="15" customHeight="1">
      <c r="A39" s="51" t="s">
        <v>42</v>
      </c>
      <c r="B39" s="51" t="s">
        <v>970</v>
      </c>
      <c r="C39" s="51" t="s">
        <v>971</v>
      </c>
      <c r="D39" s="51" t="s">
        <v>972</v>
      </c>
      <c r="E39" s="51" t="s">
        <v>973</v>
      </c>
      <c r="F39" s="51" t="s">
        <v>974</v>
      </c>
      <c r="G39" s="3"/>
      <c r="R39" s="169"/>
    </row>
    <row r="40" spans="1:21" ht="15" customHeight="1">
      <c r="A40" s="52" t="s">
        <v>28</v>
      </c>
      <c r="B40" s="108"/>
      <c r="C40" s="108"/>
      <c r="D40" s="108"/>
      <c r="E40" s="108"/>
      <c r="F40" s="108"/>
      <c r="G40" s="3"/>
      <c r="K40" s="166"/>
      <c r="L40" s="166"/>
      <c r="M40" s="166"/>
      <c r="N40" s="166"/>
      <c r="O40" s="166"/>
      <c r="P40" s="166"/>
      <c r="Q40" s="34"/>
      <c r="R40" s="36"/>
      <c r="S40" s="166"/>
      <c r="T40" s="166"/>
      <c r="U40" s="35" t="s">
        <v>601</v>
      </c>
    </row>
    <row r="41" spans="1:21" ht="15" customHeight="1">
      <c r="A41" s="53" t="s">
        <v>29</v>
      </c>
      <c r="B41" s="110"/>
      <c r="C41" s="110"/>
      <c r="D41" s="110"/>
      <c r="E41" s="110"/>
      <c r="F41" s="110"/>
      <c r="G41" s="3"/>
      <c r="K41" s="36">
        <f>IF(B41&gt;0%, 1, 0)</f>
        <v>0</v>
      </c>
      <c r="L41" s="36">
        <f>IF(C41&gt;0%, 1, 0)</f>
        <v>0</v>
      </c>
      <c r="M41" s="36">
        <f>IF(D41&gt;0%, 1, 0)</f>
        <v>0</v>
      </c>
      <c r="N41" s="36">
        <f>IF(E41&gt;0%, 1, 0)</f>
        <v>0</v>
      </c>
      <c r="O41" s="36">
        <f>IF(F41&gt;0%, 1, 0)</f>
        <v>0</v>
      </c>
      <c r="P41" s="36">
        <f>IF(G41&gt;0%, 1, 0)</f>
        <v>0</v>
      </c>
      <c r="Q41" s="34"/>
      <c r="R41" s="36">
        <f>SUM(B41:G41)</f>
        <v>0</v>
      </c>
      <c r="S41" s="166">
        <f>SUM(K41:P41)</f>
        <v>0</v>
      </c>
      <c r="T41" s="166"/>
      <c r="U41" s="37">
        <f>IF(S41&gt;0,(R41+R42)/S41,0)</f>
        <v>0</v>
      </c>
    </row>
    <row r="42" spans="1:21" ht="15" customHeight="1">
      <c r="A42" s="52" t="s">
        <v>30</v>
      </c>
      <c r="B42" s="128" t="str">
        <f>IF(OR(B41="Beta",B41="BETA",B41="CREATE",B41="Create"),B41,IF(B41=1,"High Honors",IF(B41&gt;=0.9,"Honors",IF(B41&gt;=0.7,"Pass",""))))</f>
        <v/>
      </c>
      <c r="C42" s="128" t="str">
        <f>IF(OR(C41="Beta",C41="BETA",C41="CREATE",C41="Create"),C41,IF(C41=1,"High Honors",IF(C41&gt;=0.9,"Honors",IF(C41&gt;=0.7,"Pass",""))))</f>
        <v/>
      </c>
      <c r="D42" s="128" t="str">
        <f>IF(OR(D41="Beta",D41="BETA",D41="CREATE",D41="Create"),D41,IF(D41=1,"High Honors",IF(D41&gt;=0.9,"Honors",IF(D41&gt;=0.7,"Pass",""))))</f>
        <v/>
      </c>
      <c r="E42" s="128" t="str">
        <f>IF(OR(E41="Beta",E41="BETA",E41="CREATE",E41="Create"),E41,IF(E41=1,"High Honors",IF(E41&gt;=0.9,"Honors",IF(E41&gt;=0.7,"Pass",""))))</f>
        <v/>
      </c>
      <c r="F42" s="128" t="str">
        <f>IF(OR(F41="Beta",F41="BETA",F41="CREATE",F41="Create"),F41,IF(F41=1,"High Honors",IF(F41&gt;=0.9,"Honors",IF(F41&gt;=0.7,"Pass",""))))</f>
        <v/>
      </c>
      <c r="G42" s="3"/>
      <c r="K42" s="36"/>
      <c r="L42" s="36"/>
      <c r="M42" s="36"/>
      <c r="N42" s="36"/>
      <c r="O42" s="36"/>
      <c r="P42" s="36"/>
      <c r="Q42" s="34"/>
      <c r="R42" s="36">
        <f>COUNTIF(B41:G41,"BETA")+COUNTIF(B41:G41,"CREATE")</f>
        <v>0</v>
      </c>
      <c r="S42" s="166"/>
      <c r="T42" s="166"/>
      <c r="U42" s="190"/>
    </row>
    <row r="43" spans="1:21" ht="15" customHeight="1">
      <c r="R43" s="169"/>
    </row>
    <row r="44" spans="1:21" ht="15" customHeight="1">
      <c r="A44" s="439" t="s">
        <v>975</v>
      </c>
      <c r="B44" s="440"/>
      <c r="C44" s="50"/>
      <c r="D44" s="50"/>
      <c r="E44" s="50"/>
      <c r="F44" s="50"/>
      <c r="R44" s="169"/>
    </row>
    <row r="45" spans="1:21" ht="15" customHeight="1">
      <c r="A45" s="51" t="s">
        <v>42</v>
      </c>
      <c r="B45" s="51" t="s">
        <v>976</v>
      </c>
      <c r="C45" s="51" t="s">
        <v>977</v>
      </c>
      <c r="D45" s="51" t="s">
        <v>978</v>
      </c>
      <c r="E45" s="51" t="s">
        <v>979</v>
      </c>
      <c r="F45" s="51" t="s">
        <v>980</v>
      </c>
      <c r="G45" s="3"/>
      <c r="R45" s="169"/>
    </row>
    <row r="46" spans="1:21" ht="15" customHeight="1">
      <c r="A46" s="52" t="s">
        <v>28</v>
      </c>
      <c r="B46" s="108"/>
      <c r="C46" s="108"/>
      <c r="D46" s="108"/>
      <c r="E46" s="108"/>
      <c r="F46" s="108"/>
      <c r="G46" s="3"/>
      <c r="K46" s="166"/>
      <c r="L46" s="166"/>
      <c r="M46" s="166"/>
      <c r="N46" s="166"/>
      <c r="O46" s="166"/>
      <c r="P46" s="166"/>
      <c r="Q46" s="34"/>
      <c r="R46" s="36"/>
      <c r="S46" s="166"/>
      <c r="T46" s="166"/>
      <c r="U46" s="35" t="s">
        <v>601</v>
      </c>
    </row>
    <row r="47" spans="1:21" ht="15" customHeight="1">
      <c r="A47" s="53" t="s">
        <v>29</v>
      </c>
      <c r="B47" s="110"/>
      <c r="C47" s="110"/>
      <c r="D47" s="110"/>
      <c r="E47" s="110"/>
      <c r="F47" s="110"/>
      <c r="G47" s="3"/>
      <c r="K47" s="36">
        <f>IF(B47&gt;0%, 1, 0)</f>
        <v>0</v>
      </c>
      <c r="L47" s="36">
        <f>IF(C47&gt;0%, 1, 0)</f>
        <v>0</v>
      </c>
      <c r="M47" s="36">
        <f>IF(D47&gt;0%, 1, 0)</f>
        <v>0</v>
      </c>
      <c r="N47" s="36">
        <f>IF(E47&gt;0%, 1, 0)</f>
        <v>0</v>
      </c>
      <c r="O47" s="36">
        <f>IF(F47&gt;0%, 1, 0)</f>
        <v>0</v>
      </c>
      <c r="P47" s="36">
        <f>IF(G47&gt;0%, 1, 0)</f>
        <v>0</v>
      </c>
      <c r="Q47" s="34"/>
      <c r="R47" s="36">
        <f>SUM(B47:G47)</f>
        <v>0</v>
      </c>
      <c r="S47" s="166">
        <f>SUM(K47:P47)</f>
        <v>0</v>
      </c>
      <c r="T47" s="166"/>
      <c r="U47" s="37">
        <f>IF(S47&gt;0,(R47+R48)/S47,0)</f>
        <v>0</v>
      </c>
    </row>
    <row r="48" spans="1:21" ht="15" customHeight="1">
      <c r="A48" s="52" t="s">
        <v>30</v>
      </c>
      <c r="B48" s="128" t="str">
        <f>IF(OR(B47="Beta",B47="BETA",B47="CREATE",B47="Create"),B47,IF(B47=1,"High Honors",IF(B47&gt;=0.9,"Honors",IF(B47&gt;=0.7,"Pass",""))))</f>
        <v/>
      </c>
      <c r="C48" s="128" t="str">
        <f>IF(OR(C47="Beta",C47="BETA",C47="CREATE",C47="Create"),C47,IF(C47=1,"High Honors",IF(C47&gt;=0.9,"Honors",IF(C47&gt;=0.7,"Pass",""))))</f>
        <v/>
      </c>
      <c r="D48" s="128" t="str">
        <f>IF(OR(D47="Beta",D47="BETA",D47="CREATE",D47="Create"),D47,IF(D47=1,"High Honors",IF(D47&gt;=0.9,"Honors",IF(D47&gt;=0.7,"Pass",""))))</f>
        <v/>
      </c>
      <c r="E48" s="128" t="str">
        <f>IF(OR(E47="Beta",E47="BETA",E47="CREATE",E47="Create"),E47,IF(E47=1,"High Honors",IF(E47&gt;=0.9,"Honors",IF(E47&gt;=0.7,"Pass",""))))</f>
        <v/>
      </c>
      <c r="F48" s="128" t="str">
        <f>IF(OR(F47="Beta",F47="BETA",F47="CREATE",F47="Create"),F47,IF(F47=1,"High Honors",IF(F47&gt;=0.9,"Honors",IF(F47&gt;=0.7,"Pass",""))))</f>
        <v/>
      </c>
      <c r="G48" s="3"/>
      <c r="K48" s="36"/>
      <c r="L48" s="36"/>
      <c r="M48" s="36"/>
      <c r="N48" s="36"/>
      <c r="O48" s="36"/>
      <c r="P48" s="36"/>
      <c r="Q48" s="34"/>
      <c r="R48" s="36">
        <f>COUNTIF(B47:G47,"BETA")+COUNTIF(B47:G47,"CREATE")</f>
        <v>0</v>
      </c>
      <c r="S48" s="166"/>
      <c r="T48" s="166"/>
      <c r="U48" s="190"/>
    </row>
    <row r="49" spans="1:21" ht="15" customHeight="1">
      <c r="R49" s="169"/>
    </row>
    <row r="50" spans="1:21" ht="15" customHeight="1">
      <c r="A50" s="441" t="s">
        <v>981</v>
      </c>
      <c r="B50" s="442"/>
      <c r="C50" s="50"/>
      <c r="D50" s="50"/>
      <c r="E50" s="50"/>
      <c r="F50" s="50"/>
      <c r="R50" s="169"/>
    </row>
    <row r="51" spans="1:21" ht="15" customHeight="1">
      <c r="A51" s="51" t="s">
        <v>42</v>
      </c>
      <c r="B51" s="51" t="s">
        <v>982</v>
      </c>
      <c r="C51" s="51" t="s">
        <v>983</v>
      </c>
      <c r="D51" s="51" t="s">
        <v>984</v>
      </c>
      <c r="E51" s="51" t="s">
        <v>985</v>
      </c>
      <c r="F51" s="51" t="s">
        <v>986</v>
      </c>
      <c r="G51" s="51" t="s">
        <v>987</v>
      </c>
      <c r="H51" s="51" t="s">
        <v>988</v>
      </c>
      <c r="R51" s="169"/>
    </row>
    <row r="52" spans="1:21" ht="15" customHeight="1">
      <c r="A52" s="52" t="s">
        <v>28</v>
      </c>
      <c r="B52" s="108"/>
      <c r="C52" s="108"/>
      <c r="D52" s="108"/>
      <c r="E52" s="108"/>
      <c r="F52" s="108"/>
      <c r="G52" s="108"/>
      <c r="H52" s="108"/>
      <c r="K52" s="166"/>
      <c r="L52" s="166"/>
      <c r="M52" s="166"/>
      <c r="N52" s="166"/>
      <c r="O52" s="166"/>
      <c r="P52" s="166"/>
      <c r="Q52" s="34"/>
      <c r="R52" s="36"/>
      <c r="S52" s="166"/>
      <c r="T52" s="166"/>
      <c r="U52" s="35" t="s">
        <v>601</v>
      </c>
    </row>
    <row r="53" spans="1:21" ht="15" customHeight="1">
      <c r="A53" s="53" t="s">
        <v>29</v>
      </c>
      <c r="B53" s="110"/>
      <c r="C53" s="110"/>
      <c r="D53" s="110"/>
      <c r="E53" s="110"/>
      <c r="F53" s="110"/>
      <c r="G53" s="110"/>
      <c r="H53" s="110"/>
      <c r="K53" s="36">
        <f>IF(B53&gt;0%, 1, 0)</f>
        <v>0</v>
      </c>
      <c r="L53" s="36">
        <f>IF(C53&gt;0%, 1, 0)</f>
        <v>0</v>
      </c>
      <c r="M53" s="36">
        <f>IF(D53&gt;0%, 1, 0)</f>
        <v>0</v>
      </c>
      <c r="N53" s="36">
        <f>IF(E53&gt;0%, 1, 0)</f>
        <v>0</v>
      </c>
      <c r="O53" s="36">
        <f>IF(F53&gt;0%, 1, 0)</f>
        <v>0</v>
      </c>
      <c r="P53" s="36">
        <f>IF(G53&gt;0%, 1, 0)</f>
        <v>0</v>
      </c>
      <c r="Q53" s="36">
        <f>IF(H53&gt;0%, 1, 0)</f>
        <v>0</v>
      </c>
      <c r="R53" s="36">
        <f>SUM(B53:H53)</f>
        <v>0</v>
      </c>
      <c r="S53" s="166">
        <f>SUM(K53:Q53)</f>
        <v>0</v>
      </c>
      <c r="T53" s="166"/>
      <c r="U53" s="37">
        <f>IF(S53&gt;0,(R53+R54)/S53,0)</f>
        <v>0</v>
      </c>
    </row>
    <row r="54" spans="1:21" ht="15" customHeight="1">
      <c r="A54" s="52" t="s">
        <v>30</v>
      </c>
      <c r="B54" s="128" t="str">
        <f>IF(OR(B53="Beta",B53="BETA",B53="CREATE",B53="Create"),B53,IF(B53=1,"High Honors",IF(B53&gt;=0.9,"Honors",IF(B53&gt;=0.7,"Pass",""))))</f>
        <v/>
      </c>
      <c r="C54" s="128" t="str">
        <f>IF(OR(C53="Beta",C53="BETA",C53="CREATE",C53="Create"),C53,IF(C53=1,"High Honors",IF(C53&gt;=0.9,"Honors",IF(C53&gt;=0.7,"Pass",""))))</f>
        <v/>
      </c>
      <c r="D54" s="128" t="str">
        <f>IF(OR(D53="Beta",D53="BETA",D53="CREATE",D53="Create"),D53,IF(D53=1,"High Honors",IF(D53&gt;=0.9,"Honors",IF(D53&gt;=0.7,"Pass",""))))</f>
        <v/>
      </c>
      <c r="E54" s="128" t="str">
        <f>IF(OR(E53="Beta",E53="BETA",E53="CREATE",E53="Create"),E53,IF(E53=1,"High Honors",IF(E53&gt;=0.9,"Honors",IF(E53&gt;=0.7,"Pass",""))))</f>
        <v/>
      </c>
      <c r="F54" s="128" t="str">
        <f>IF(OR(F53="Beta",F53="BETA",F53="CREATE",F53="Create"),F53,IF(F53=1,"High Honors",IF(F53&gt;=0.9,"Honors",IF(F53&gt;=0.7,"Pass",""))))</f>
        <v/>
      </c>
      <c r="G54" s="128" t="str">
        <f t="shared" ref="G54:H54" si="8">IF(OR(G53="Beta",G53="BETA",G53="CREATE",G53="Create"),G53,IF(G53=1,"High Honors",IF(G53&gt;=0.9,"Honors",IF(G53&gt;=0.7,"Pass",""))))</f>
        <v/>
      </c>
      <c r="H54" s="128" t="str">
        <f t="shared" si="8"/>
        <v/>
      </c>
      <c r="K54" s="36"/>
      <c r="L54" s="36"/>
      <c r="M54" s="36"/>
      <c r="N54" s="36"/>
      <c r="O54" s="36"/>
      <c r="P54" s="36"/>
      <c r="Q54" s="34"/>
      <c r="R54" s="36">
        <f>COUNTIF(B53:H53,"BETA")+COUNTIF(B53:H53,"CREATE")</f>
        <v>0</v>
      </c>
      <c r="S54" s="166"/>
      <c r="T54" s="166"/>
      <c r="U54" s="190"/>
    </row>
    <row r="55" spans="1:21" ht="15" customHeight="1">
      <c r="R55" s="169"/>
    </row>
    <row r="56" spans="1:21" ht="15" customHeight="1">
      <c r="A56" s="452" t="s">
        <v>997</v>
      </c>
      <c r="R56" s="169"/>
    </row>
    <row r="57" spans="1:21" ht="15" customHeight="1">
      <c r="A57" s="439" t="s">
        <v>990</v>
      </c>
      <c r="B57" s="440"/>
      <c r="D57" s="439" t="s">
        <v>958</v>
      </c>
      <c r="E57" s="440"/>
      <c r="F57" s="50"/>
      <c r="G57" s="50"/>
      <c r="H57" s="50"/>
      <c r="R57" s="169"/>
    </row>
    <row r="58" spans="1:21" ht="15" customHeight="1">
      <c r="A58" s="51" t="s">
        <v>42</v>
      </c>
      <c r="B58" s="51" t="s">
        <v>989</v>
      </c>
      <c r="D58" s="51" t="s">
        <v>991</v>
      </c>
      <c r="E58" s="51" t="s">
        <v>992</v>
      </c>
      <c r="F58" s="51" t="s">
        <v>993</v>
      </c>
      <c r="G58" s="51" t="s">
        <v>994</v>
      </c>
      <c r="H58" s="51" t="s">
        <v>995</v>
      </c>
      <c r="R58" s="169"/>
    </row>
    <row r="59" spans="1:21" ht="15" customHeight="1">
      <c r="A59" s="52" t="s">
        <v>28</v>
      </c>
      <c r="B59" s="108"/>
      <c r="D59" s="108"/>
      <c r="E59" s="108"/>
      <c r="F59" s="108"/>
      <c r="G59" s="108"/>
      <c r="H59" s="108"/>
      <c r="K59" s="166"/>
      <c r="L59" s="166"/>
      <c r="M59" s="166"/>
      <c r="N59" s="166"/>
      <c r="O59" s="166"/>
      <c r="P59" s="166"/>
      <c r="Q59" s="34"/>
      <c r="R59" s="36"/>
      <c r="S59" s="166"/>
      <c r="T59" s="166"/>
      <c r="U59" s="35" t="s">
        <v>601</v>
      </c>
    </row>
    <row r="60" spans="1:21" ht="15" customHeight="1">
      <c r="A60" s="53" t="s">
        <v>29</v>
      </c>
      <c r="B60" s="110"/>
      <c r="D60" s="110"/>
      <c r="E60" s="110"/>
      <c r="F60" s="110"/>
      <c r="G60" s="110"/>
      <c r="H60" s="110"/>
      <c r="K60" s="36">
        <f>IF(B60&gt;0%, 1, 0)</f>
        <v>0</v>
      </c>
      <c r="L60" s="36">
        <f>IF(C60&gt;0%, 1, 0)</f>
        <v>0</v>
      </c>
      <c r="M60" s="36">
        <f>IF(D60&gt;0%, 1, 0)</f>
        <v>0</v>
      </c>
      <c r="N60" s="36">
        <f>IF(E60&gt;0%, 1, 0)</f>
        <v>0</v>
      </c>
      <c r="O60" s="36">
        <f>IF(F60&gt;0%, 1, 0)</f>
        <v>0</v>
      </c>
      <c r="P60" s="36">
        <f>IF(G60&gt;0%, 1, 0)</f>
        <v>0</v>
      </c>
      <c r="Q60" s="36">
        <f>IF(H60&gt;0%, 1, 0)</f>
        <v>0</v>
      </c>
      <c r="R60" s="36">
        <f>SUM(B60:H60)</f>
        <v>0</v>
      </c>
      <c r="S60" s="166">
        <f>SUM(K60:Q60)</f>
        <v>0</v>
      </c>
      <c r="T60" s="166"/>
      <c r="U60" s="37">
        <f>IF(S60&gt;0,(R60+R61)/S60,0)</f>
        <v>0</v>
      </c>
    </row>
    <row r="61" spans="1:21" ht="15" customHeight="1">
      <c r="A61" s="52" t="s">
        <v>30</v>
      </c>
      <c r="B61" s="128" t="str">
        <f>IF(OR(B60="Beta",B60="BETA",B60="CREATE",B60="Create"),B60,IF(B60=1,"High Honors",IF(B60&gt;=0.9,"Honors",IF(B60&gt;=0.7,"Pass",""))))</f>
        <v/>
      </c>
      <c r="D61" s="128" t="str">
        <f>IF(OR(D60="Beta",D60="BETA",D60="CREATE",D60="Create"),D60,IF(D60=1,"High Honors",IF(D60&gt;=0.9,"Honors",IF(D60&gt;=0.7,"Pass",""))))</f>
        <v/>
      </c>
      <c r="E61" s="128" t="str">
        <f>IF(OR(E60="Beta",E60="BETA",E60="CREATE",E60="Create"),E60,IF(E60=1,"High Honors",IF(E60&gt;=0.9,"Honors",IF(E60&gt;=0.7,"Pass",""))))</f>
        <v/>
      </c>
      <c r="F61" s="128" t="str">
        <f>IF(OR(F60="Beta",F60="BETA",F60="CREATE",F60="Create"),F60,IF(F60=1,"High Honors",IF(F60&gt;=0.9,"Honors",IF(F60&gt;=0.7,"Pass",""))))</f>
        <v/>
      </c>
      <c r="G61" s="128" t="str">
        <f>IF(OR(G60="Beta",G60="BETA",G60="CREATE",G60="Create"),G60,IF(G60=1,"High Honors",IF(G60&gt;=0.9,"Honors",IF(G60&gt;=0.7,"Pass",""))))</f>
        <v/>
      </c>
      <c r="H61" s="128" t="str">
        <f>IF(OR(H60="Beta",H60="BETA",H60="CREATE",H60="Create"),H60,IF(H60=1,"High Honors",IF(H60&gt;=0.9,"Honors",IF(H60&gt;=0.7,"Pass",""))))</f>
        <v/>
      </c>
      <c r="K61" s="36"/>
      <c r="L61" s="36"/>
      <c r="M61" s="36"/>
      <c r="N61" s="36"/>
      <c r="O61" s="36"/>
      <c r="P61" s="36"/>
      <c r="Q61" s="34"/>
      <c r="R61" s="36">
        <f>COUNTIF(B60:H60,"BETA")+COUNTIF(B60:H60,"CREATE")</f>
        <v>0</v>
      </c>
      <c r="S61" s="166"/>
      <c r="T61" s="166"/>
      <c r="U61" s="194"/>
    </row>
    <row r="62" spans="1:21" ht="15" customHeight="1">
      <c r="R62" s="169"/>
    </row>
    <row r="63" spans="1:21" ht="15" customHeight="1">
      <c r="A63" s="439" t="s">
        <v>998</v>
      </c>
      <c r="B63" s="440"/>
      <c r="C63" s="50"/>
      <c r="D63" s="50"/>
      <c r="E63" s="50"/>
      <c r="F63" s="50"/>
      <c r="R63" s="169"/>
    </row>
    <row r="64" spans="1:21" ht="15" customHeight="1">
      <c r="A64" s="51" t="s">
        <v>42</v>
      </c>
      <c r="B64" s="51" t="s">
        <v>999</v>
      </c>
      <c r="C64" s="51" t="s">
        <v>1000</v>
      </c>
      <c r="D64" s="3"/>
      <c r="E64" s="3"/>
      <c r="F64" s="3"/>
      <c r="G64" s="3"/>
      <c r="R64" s="169"/>
    </row>
    <row r="65" spans="1:21" ht="15" customHeight="1">
      <c r="A65" s="52" t="s">
        <v>28</v>
      </c>
      <c r="B65" s="108"/>
      <c r="C65" s="108"/>
      <c r="D65" s="3"/>
      <c r="E65" s="3"/>
      <c r="F65" s="3"/>
      <c r="G65" s="3"/>
      <c r="K65" s="166"/>
      <c r="L65" s="166"/>
      <c r="M65" s="166"/>
      <c r="N65" s="166"/>
      <c r="O65" s="166"/>
      <c r="P65" s="166"/>
      <c r="Q65" s="34"/>
      <c r="R65" s="36"/>
      <c r="S65" s="166"/>
      <c r="T65" s="166"/>
      <c r="U65" s="35" t="s">
        <v>601</v>
      </c>
    </row>
    <row r="66" spans="1:21" ht="15" customHeight="1">
      <c r="A66" s="53" t="s">
        <v>29</v>
      </c>
      <c r="B66" s="110"/>
      <c r="C66" s="110"/>
      <c r="D66" s="3"/>
      <c r="E66" s="3"/>
      <c r="F66" s="3"/>
      <c r="G66" s="3"/>
      <c r="K66" s="36">
        <f t="shared" ref="K66" si="9">IF(B66&gt;0%, 1, 0)</f>
        <v>0</v>
      </c>
      <c r="L66" s="36">
        <f t="shared" ref="L66" si="10">IF(C66&gt;0%, 1, 0)</f>
        <v>0</v>
      </c>
      <c r="M66" s="36">
        <f t="shared" ref="M66" si="11">IF(D66&gt;0%, 1, 0)</f>
        <v>0</v>
      </c>
      <c r="N66" s="36">
        <f t="shared" ref="N66" si="12">IF(E66&gt;0%, 1, 0)</f>
        <v>0</v>
      </c>
      <c r="O66" s="36">
        <f t="shared" ref="O66" si="13">IF(F66&gt;0%, 1, 0)</f>
        <v>0</v>
      </c>
      <c r="P66" s="36">
        <f t="shared" ref="P66" si="14">IF(G66&gt;0%, 1, 0)</f>
        <v>0</v>
      </c>
      <c r="Q66" s="34"/>
      <c r="R66" s="36">
        <f>SUM(B66:G66)</f>
        <v>0</v>
      </c>
      <c r="S66" s="166">
        <f>SUM(K66:P66)</f>
        <v>0</v>
      </c>
      <c r="T66" s="166"/>
      <c r="U66" s="37">
        <f>IF(S66&gt;0,(R66+R67)/S66,0)</f>
        <v>0</v>
      </c>
    </row>
    <row r="67" spans="1:21" ht="15" customHeight="1">
      <c r="A67" s="52" t="s">
        <v>30</v>
      </c>
      <c r="B67" s="128" t="str">
        <f>IF(OR(B66="Beta",B66="BETA",B66="CREATE",B66="Create"),B66,IF(B66=1,"High Honors",IF(B66&gt;=0.9,"Honors",IF(B66&gt;=0.7,"Pass",""))))</f>
        <v/>
      </c>
      <c r="C67" s="128" t="str">
        <f>IF(OR(C66="Beta",C66="BETA",C66="CREATE",C66="Create"),C66,IF(C66=1,"High Honors",IF(C66&gt;=0.9,"Honors",IF(C66&gt;=0.7,"Pass",""))))</f>
        <v/>
      </c>
      <c r="D67" s="3"/>
      <c r="E67" s="3"/>
      <c r="F67" s="3"/>
      <c r="G67" s="3"/>
      <c r="K67" s="36"/>
      <c r="L67" s="36"/>
      <c r="M67" s="36"/>
      <c r="N67" s="36"/>
      <c r="O67" s="36"/>
      <c r="P67" s="36"/>
      <c r="Q67" s="34"/>
      <c r="R67" s="36">
        <f>COUNTIF(B66:G66,"BETA")+COUNTIF(B66:G66,"CREATE")</f>
        <v>0</v>
      </c>
      <c r="S67" s="166"/>
      <c r="T67" s="166"/>
      <c r="U67" s="194"/>
    </row>
    <row r="68" spans="1:21" ht="15" customHeight="1">
      <c r="R68" s="169"/>
    </row>
    <row r="69" spans="1:21" ht="15" customHeight="1">
      <c r="A69" s="439" t="s">
        <v>1001</v>
      </c>
      <c r="B69" s="440"/>
      <c r="C69" s="50"/>
      <c r="D69" s="50"/>
      <c r="E69" s="50"/>
      <c r="F69" s="50"/>
      <c r="R69" s="169"/>
    </row>
    <row r="70" spans="1:21" ht="15" customHeight="1">
      <c r="A70" s="51" t="s">
        <v>42</v>
      </c>
      <c r="B70" s="51" t="s">
        <v>1003</v>
      </c>
      <c r="C70" s="51" t="s">
        <v>1002</v>
      </c>
      <c r="D70" s="51" t="s">
        <v>1004</v>
      </c>
      <c r="E70" s="51" t="s">
        <v>1005</v>
      </c>
      <c r="F70" s="51" t="s">
        <v>1006</v>
      </c>
      <c r="G70" s="3"/>
      <c r="R70" s="169"/>
    </row>
    <row r="71" spans="1:21" ht="15" customHeight="1">
      <c r="A71" s="52" t="s">
        <v>28</v>
      </c>
      <c r="B71" s="108"/>
      <c r="C71" s="108"/>
      <c r="D71" s="108"/>
      <c r="E71" s="108"/>
      <c r="F71" s="108"/>
      <c r="G71" s="3"/>
      <c r="K71" s="166"/>
      <c r="L71" s="166"/>
      <c r="M71" s="166"/>
      <c r="N71" s="166"/>
      <c r="O71" s="166"/>
      <c r="P71" s="166"/>
      <c r="Q71" s="34"/>
      <c r="R71" s="36"/>
      <c r="S71" s="166"/>
      <c r="T71" s="166"/>
      <c r="U71" s="35" t="s">
        <v>601</v>
      </c>
    </row>
    <row r="72" spans="1:21" ht="15" customHeight="1">
      <c r="A72" s="53" t="s">
        <v>29</v>
      </c>
      <c r="B72" s="110"/>
      <c r="C72" s="110"/>
      <c r="D72" s="110"/>
      <c r="E72" s="110"/>
      <c r="F72" s="110"/>
      <c r="G72" s="3"/>
      <c r="K72" s="36">
        <f t="shared" ref="K72" si="15">IF(B72&gt;0%, 1, 0)</f>
        <v>0</v>
      </c>
      <c r="L72" s="36">
        <f t="shared" ref="L72" si="16">IF(C72&gt;0%, 1, 0)</f>
        <v>0</v>
      </c>
      <c r="M72" s="36">
        <f t="shared" ref="M72" si="17">IF(D72&gt;0%, 1, 0)</f>
        <v>0</v>
      </c>
      <c r="N72" s="36">
        <f t="shared" ref="N72" si="18">IF(E72&gt;0%, 1, 0)</f>
        <v>0</v>
      </c>
      <c r="O72" s="36">
        <f t="shared" ref="O72" si="19">IF(F72&gt;0%, 1, 0)</f>
        <v>0</v>
      </c>
      <c r="P72" s="36">
        <f t="shared" ref="P72" si="20">IF(G72&gt;0%, 1, 0)</f>
        <v>0</v>
      </c>
      <c r="Q72" s="34"/>
      <c r="R72" s="36">
        <f>SUM(B72:G72)</f>
        <v>0</v>
      </c>
      <c r="S72" s="166">
        <f>SUM(K72:P72)</f>
        <v>0</v>
      </c>
      <c r="T72" s="166"/>
      <c r="U72" s="37">
        <f>IF(S72&gt;0,(R72+R73)/S72,0)</f>
        <v>0</v>
      </c>
    </row>
    <row r="73" spans="1:21" ht="15" customHeight="1">
      <c r="A73" s="52" t="s">
        <v>30</v>
      </c>
      <c r="B73" s="128" t="str">
        <f>IF(OR(B72="Beta",B72="BETA",B72="CREATE",B72="Create"),B72,IF(B72=1,"High Honors",IF(B72&gt;=0.9,"Honors",IF(B72&gt;=0.7,"Pass",""))))</f>
        <v/>
      </c>
      <c r="C73" s="128" t="str">
        <f>IF(OR(C72="Beta",C72="BETA",C72="CREATE",C72="Create"),C72,IF(C72=1,"High Honors",IF(C72&gt;=0.9,"Honors",IF(C72&gt;=0.7,"Pass",""))))</f>
        <v/>
      </c>
      <c r="D73" s="128" t="str">
        <f>IF(OR(D72="Beta",D72="BETA",D72="CREATE",D72="Create"),D72,IF(D72=1,"High Honors",IF(D72&gt;=0.9,"Honors",IF(D72&gt;=0.7,"Pass",""))))</f>
        <v/>
      </c>
      <c r="E73" s="128" t="str">
        <f>IF(OR(E72="Beta",E72="BETA",E72="CREATE",E72="Create"),E72,IF(E72=1,"High Honors",IF(E72&gt;=0.9,"Honors",IF(E72&gt;=0.7,"Pass",""))))</f>
        <v/>
      </c>
      <c r="F73" s="128" t="str">
        <f>IF(OR(F72="Beta",F72="BETA",F72="CREATE",F72="Create"),F72,IF(F72=1,"High Honors",IF(F72&gt;=0.9,"Honors",IF(F72&gt;=0.7,"Pass",""))))</f>
        <v/>
      </c>
      <c r="G73" s="3"/>
      <c r="K73" s="36"/>
      <c r="L73" s="36"/>
      <c r="M73" s="36"/>
      <c r="N73" s="36"/>
      <c r="O73" s="36"/>
      <c r="P73" s="36"/>
      <c r="Q73" s="34"/>
      <c r="R73" s="36">
        <f>COUNTIF(B72:G72,"BETA")+COUNTIF(B72:G72,"CREATE")</f>
        <v>0</v>
      </c>
      <c r="S73" s="166"/>
      <c r="T73" s="166"/>
      <c r="U73" s="194"/>
    </row>
    <row r="75" spans="1:21" ht="15" customHeight="1">
      <c r="A75" s="439" t="s">
        <v>1012</v>
      </c>
      <c r="B75" s="440"/>
      <c r="C75" s="50"/>
      <c r="D75" s="50"/>
      <c r="E75" s="50"/>
      <c r="F75" s="50"/>
      <c r="R75" s="169"/>
    </row>
    <row r="76" spans="1:21" ht="15" customHeight="1">
      <c r="A76" s="51" t="s">
        <v>42</v>
      </c>
      <c r="B76" s="51" t="s">
        <v>1007</v>
      </c>
      <c r="C76" s="51" t="s">
        <v>1008</v>
      </c>
      <c r="D76" s="51" t="s">
        <v>1009</v>
      </c>
      <c r="E76" s="51" t="s">
        <v>1010</v>
      </c>
      <c r="F76" s="51" t="s">
        <v>1011</v>
      </c>
      <c r="G76" s="3"/>
      <c r="R76" s="169"/>
    </row>
    <row r="77" spans="1:21" ht="15" customHeight="1">
      <c r="A77" s="52" t="s">
        <v>28</v>
      </c>
      <c r="B77" s="108"/>
      <c r="C77" s="108"/>
      <c r="D77" s="108"/>
      <c r="E77" s="108"/>
      <c r="F77" s="108"/>
      <c r="G77" s="3"/>
      <c r="K77" s="166"/>
      <c r="L77" s="166"/>
      <c r="M77" s="166"/>
      <c r="N77" s="166"/>
      <c r="O77" s="166"/>
      <c r="P77" s="166"/>
      <c r="Q77" s="34"/>
      <c r="R77" s="36"/>
      <c r="S77" s="166"/>
      <c r="T77" s="166"/>
      <c r="U77" s="35" t="s">
        <v>601</v>
      </c>
    </row>
    <row r="78" spans="1:21" ht="15" customHeight="1">
      <c r="A78" s="53" t="s">
        <v>29</v>
      </c>
      <c r="B78" s="110"/>
      <c r="C78" s="110"/>
      <c r="D78" s="110"/>
      <c r="E78" s="110"/>
      <c r="F78" s="110"/>
      <c r="G78" s="3"/>
      <c r="K78" s="36">
        <f t="shared" ref="K78" si="21">IF(B78&gt;0%, 1, 0)</f>
        <v>0</v>
      </c>
      <c r="L78" s="36">
        <f t="shared" ref="L78" si="22">IF(C78&gt;0%, 1, 0)</f>
        <v>0</v>
      </c>
      <c r="M78" s="36">
        <f t="shared" ref="M78" si="23">IF(D78&gt;0%, 1, 0)</f>
        <v>0</v>
      </c>
      <c r="N78" s="36">
        <f t="shared" ref="N78" si="24">IF(E78&gt;0%, 1, 0)</f>
        <v>0</v>
      </c>
      <c r="O78" s="36">
        <f t="shared" ref="O78" si="25">IF(F78&gt;0%, 1, 0)</f>
        <v>0</v>
      </c>
      <c r="P78" s="36">
        <f t="shared" ref="P78" si="26">IF(G78&gt;0%, 1, 0)</f>
        <v>0</v>
      </c>
      <c r="Q78" s="34"/>
      <c r="R78" s="36">
        <f>SUM(B78:G78)</f>
        <v>0</v>
      </c>
      <c r="S78" s="166">
        <f>SUM(K78:P78)</f>
        <v>0</v>
      </c>
      <c r="T78" s="166"/>
      <c r="U78" s="37">
        <f>IF(S78&gt;0,(R78+R79)/S78,0)</f>
        <v>0</v>
      </c>
    </row>
    <row r="79" spans="1:21" ht="15" customHeight="1">
      <c r="A79" s="52" t="s">
        <v>30</v>
      </c>
      <c r="B79" s="128" t="str">
        <f>IF(OR(B78="Beta",B78="BETA",B78="CREATE",B78="Create"),B78,IF(B78=1,"High Honors",IF(B78&gt;=0.9,"Honors",IF(B78&gt;=0.7,"Pass",""))))</f>
        <v/>
      </c>
      <c r="C79" s="128" t="str">
        <f>IF(OR(C78="Beta",C78="BETA",C78="CREATE",C78="Create"),C78,IF(C78=1,"High Honors",IF(C78&gt;=0.9,"Honors",IF(C78&gt;=0.7,"Pass",""))))</f>
        <v/>
      </c>
      <c r="D79" s="128" t="str">
        <f>IF(OR(D78="Beta",D78="BETA",D78="CREATE",D78="Create"),D78,IF(D78=1,"High Honors",IF(D78&gt;=0.9,"Honors",IF(D78&gt;=0.7,"Pass",""))))</f>
        <v/>
      </c>
      <c r="E79" s="128" t="str">
        <f>IF(OR(E78="Beta",E78="BETA",E78="CREATE",E78="Create"),E78,IF(E78=1,"High Honors",IF(E78&gt;=0.9,"Honors",IF(E78&gt;=0.7,"Pass",""))))</f>
        <v/>
      </c>
      <c r="F79" s="128" t="str">
        <f>IF(OR(F78="Beta",F78="BETA",F78="CREATE",F78="Create"),F78,IF(F78=1,"High Honors",IF(F78&gt;=0.9,"Honors",IF(F78&gt;=0.7,"Pass",""))))</f>
        <v/>
      </c>
      <c r="G79" s="3"/>
      <c r="K79" s="36"/>
      <c r="L79" s="36"/>
      <c r="M79" s="36"/>
      <c r="N79" s="36"/>
      <c r="O79" s="36"/>
      <c r="P79" s="36"/>
      <c r="Q79" s="34"/>
      <c r="R79" s="36">
        <f>COUNTIF(B78:G78,"BETA")+COUNTIF(B78:G78,"CREATE")</f>
        <v>0</v>
      </c>
      <c r="S79" s="166"/>
      <c r="T79" s="166"/>
      <c r="U79" s="194"/>
    </row>
    <row r="80" spans="1:21" ht="15" customHeight="1">
      <c r="R80" s="169"/>
    </row>
    <row r="81" spans="1:21" ht="15" customHeight="1">
      <c r="A81" s="439" t="s">
        <v>109</v>
      </c>
      <c r="B81" s="440"/>
      <c r="C81" s="50"/>
      <c r="D81" s="50"/>
      <c r="E81" s="50"/>
      <c r="F81" s="50"/>
      <c r="R81" s="169"/>
    </row>
    <row r="82" spans="1:21" ht="15" customHeight="1">
      <c r="A82" s="51" t="s">
        <v>42</v>
      </c>
      <c r="B82" s="51" t="s">
        <v>1013</v>
      </c>
      <c r="C82" s="51" t="s">
        <v>1014</v>
      </c>
      <c r="D82" s="51" t="s">
        <v>1015</v>
      </c>
      <c r="E82" s="51" t="s">
        <v>1016</v>
      </c>
      <c r="F82" s="51" t="s">
        <v>1017</v>
      </c>
      <c r="G82" s="3"/>
      <c r="R82" s="169"/>
    </row>
    <row r="83" spans="1:21" ht="15" customHeight="1">
      <c r="A83" s="52" t="s">
        <v>28</v>
      </c>
      <c r="B83" s="108"/>
      <c r="C83" s="108"/>
      <c r="D83" s="108"/>
      <c r="E83" s="108"/>
      <c r="F83" s="108"/>
      <c r="G83" s="3"/>
      <c r="K83" s="166"/>
      <c r="L83" s="166"/>
      <c r="M83" s="166"/>
      <c r="N83" s="166"/>
      <c r="O83" s="166"/>
      <c r="P83" s="166"/>
      <c r="Q83" s="34"/>
      <c r="R83" s="36"/>
      <c r="S83" s="166"/>
      <c r="T83" s="166"/>
      <c r="U83" s="35" t="s">
        <v>601</v>
      </c>
    </row>
    <row r="84" spans="1:21" ht="15" customHeight="1">
      <c r="A84" s="53" t="s">
        <v>29</v>
      </c>
      <c r="B84" s="110"/>
      <c r="C84" s="110"/>
      <c r="D84" s="110"/>
      <c r="E84" s="110"/>
      <c r="F84" s="110"/>
      <c r="G84" s="3"/>
      <c r="K84" s="36">
        <f t="shared" ref="K84" si="27">IF(B84&gt;0%, 1, 0)</f>
        <v>0</v>
      </c>
      <c r="L84" s="36">
        <f t="shared" ref="L84" si="28">IF(C84&gt;0%, 1, 0)</f>
        <v>0</v>
      </c>
      <c r="M84" s="36">
        <f t="shared" ref="M84" si="29">IF(D84&gt;0%, 1, 0)</f>
        <v>0</v>
      </c>
      <c r="N84" s="36">
        <f t="shared" ref="N84" si="30">IF(E84&gt;0%, 1, 0)</f>
        <v>0</v>
      </c>
      <c r="O84" s="36">
        <f t="shared" ref="O84" si="31">IF(F84&gt;0%, 1, 0)</f>
        <v>0</v>
      </c>
      <c r="P84" s="36">
        <f t="shared" ref="P84" si="32">IF(G84&gt;0%, 1, 0)</f>
        <v>0</v>
      </c>
      <c r="Q84" s="34"/>
      <c r="R84" s="36">
        <f>SUM(B84:G84)</f>
        <v>0</v>
      </c>
      <c r="S84" s="166">
        <f>SUM(K84:P84)</f>
        <v>0</v>
      </c>
      <c r="T84" s="166"/>
      <c r="U84" s="37">
        <f>IF(S84&gt;0,(R84+R85)/S84,0)</f>
        <v>0</v>
      </c>
    </row>
    <row r="85" spans="1:21" ht="15" customHeight="1">
      <c r="A85" s="52" t="s">
        <v>30</v>
      </c>
      <c r="B85" s="128" t="str">
        <f>IF(OR(B84="Beta",B84="BETA",B84="CREATE",B84="Create"),B84,IF(B84=1,"High Honors",IF(B84&gt;=0.9,"Honors",IF(B84&gt;=0.7,"Pass",""))))</f>
        <v/>
      </c>
      <c r="C85" s="128" t="str">
        <f>IF(OR(C84="Beta",C84="BETA",C84="CREATE",C84="Create"),C84,IF(C84=1,"High Honors",IF(C84&gt;=0.9,"Honors",IF(C84&gt;=0.7,"Pass",""))))</f>
        <v/>
      </c>
      <c r="D85" s="128" t="str">
        <f>IF(OR(D84="Beta",D84="BETA",D84="CREATE",D84="Create"),D84,IF(D84=1,"High Honors",IF(D84&gt;=0.9,"Honors",IF(D84&gt;=0.7,"Pass",""))))</f>
        <v/>
      </c>
      <c r="E85" s="128" t="str">
        <f>IF(OR(E84="Beta",E84="BETA",E84="CREATE",E84="Create"),E84,IF(E84=1,"High Honors",IF(E84&gt;=0.9,"Honors",IF(E84&gt;=0.7,"Pass",""))))</f>
        <v/>
      </c>
      <c r="F85" s="128" t="str">
        <f>IF(OR(F84="Beta",F84="BETA",F84="CREATE",F84="Create"),F84,IF(F84=1,"High Honors",IF(F84&gt;=0.9,"Honors",IF(F84&gt;=0.7,"Pass",""))))</f>
        <v/>
      </c>
      <c r="G85" s="3"/>
      <c r="K85" s="36"/>
      <c r="L85" s="36"/>
      <c r="M85" s="36"/>
      <c r="N85" s="36"/>
      <c r="O85" s="36"/>
      <c r="P85" s="36"/>
      <c r="Q85" s="34"/>
      <c r="R85" s="36">
        <f>COUNTIF(B84:G84,"BETA")+COUNTIF(B84:G84,"CREATE")</f>
        <v>0</v>
      </c>
      <c r="S85" s="166"/>
      <c r="T85" s="166"/>
      <c r="U85" s="194"/>
    </row>
    <row r="86" spans="1:21" ht="15" customHeight="1">
      <c r="R86" s="169"/>
    </row>
    <row r="87" spans="1:21" ht="15" customHeight="1">
      <c r="A87" s="439" t="s">
        <v>1018</v>
      </c>
      <c r="B87" s="440"/>
      <c r="C87" s="50"/>
      <c r="D87" s="50"/>
      <c r="E87" s="50"/>
      <c r="F87" s="50"/>
      <c r="R87" s="169"/>
    </row>
    <row r="88" spans="1:21" ht="15" customHeight="1">
      <c r="A88" s="51" t="s">
        <v>42</v>
      </c>
      <c r="B88" s="51" t="s">
        <v>1019</v>
      </c>
      <c r="C88" s="51" t="s">
        <v>1020</v>
      </c>
      <c r="D88" s="51" t="s">
        <v>1021</v>
      </c>
      <c r="E88" s="51" t="s">
        <v>1022</v>
      </c>
      <c r="F88" s="51" t="s">
        <v>1023</v>
      </c>
      <c r="G88" s="51" t="s">
        <v>1024</v>
      </c>
      <c r="H88" s="51" t="s">
        <v>1025</v>
      </c>
      <c r="R88" s="169"/>
    </row>
    <row r="89" spans="1:21" ht="15" customHeight="1">
      <c r="A89" s="52" t="s">
        <v>28</v>
      </c>
      <c r="B89" s="108"/>
      <c r="C89" s="108"/>
      <c r="D89" s="108"/>
      <c r="E89" s="108"/>
      <c r="F89" s="108"/>
      <c r="G89" s="108"/>
      <c r="H89" s="108"/>
      <c r="K89" s="166"/>
      <c r="L89" s="166"/>
      <c r="M89" s="166"/>
      <c r="N89" s="166"/>
      <c r="O89" s="166"/>
      <c r="P89" s="166"/>
      <c r="Q89" s="34"/>
      <c r="R89" s="36"/>
      <c r="S89" s="166"/>
      <c r="T89" s="166"/>
      <c r="U89" s="35" t="s">
        <v>601</v>
      </c>
    </row>
    <row r="90" spans="1:21" ht="15" customHeight="1">
      <c r="A90" s="53" t="s">
        <v>29</v>
      </c>
      <c r="B90" s="110"/>
      <c r="C90" s="110"/>
      <c r="D90" s="110"/>
      <c r="E90" s="110"/>
      <c r="F90" s="110"/>
      <c r="G90" s="110"/>
      <c r="H90" s="110"/>
      <c r="K90" s="36">
        <f>IF(B90&gt;0%, 1, 0)</f>
        <v>0</v>
      </c>
      <c r="L90" s="36">
        <f>IF(C90&gt;0%, 1, 0)</f>
        <v>0</v>
      </c>
      <c r="M90" s="36">
        <f>IF(D90&gt;0%, 1, 0)</f>
        <v>0</v>
      </c>
      <c r="N90" s="36">
        <f>IF(E90&gt;0%, 1, 0)</f>
        <v>0</v>
      </c>
      <c r="O90" s="36">
        <f>IF(F90&gt;0%, 1, 0)</f>
        <v>0</v>
      </c>
      <c r="P90" s="36">
        <f>IF(G90&gt;0%, 1, 0)</f>
        <v>0</v>
      </c>
      <c r="Q90" s="36">
        <f>IF(H90&gt;0%, 1, 0)</f>
        <v>0</v>
      </c>
      <c r="R90" s="36">
        <f>SUM(B90:H90)</f>
        <v>0</v>
      </c>
      <c r="S90" s="166">
        <f>SUM(K90:Q90)</f>
        <v>0</v>
      </c>
      <c r="T90" s="166"/>
      <c r="U90" s="37">
        <f>IF(S90&gt;0,(R90+R91)/S90,0)</f>
        <v>0</v>
      </c>
    </row>
    <row r="91" spans="1:21" ht="15" customHeight="1">
      <c r="A91" s="52" t="s">
        <v>30</v>
      </c>
      <c r="B91" s="128" t="str">
        <f>IF(OR(B90="Beta",B90="BETA",B90="CREATE",B90="Create"),B90,IF(B90=1,"High Honors",IF(B90&gt;=0.9,"Honors",IF(B90&gt;=0.7,"Pass",""))))</f>
        <v/>
      </c>
      <c r="C91" s="128" t="str">
        <f>IF(OR(C90="Beta",C90="BETA",C90="CREATE",C90="Create"),C90,IF(C90=1,"High Honors",IF(C90&gt;=0.9,"Honors",IF(C90&gt;=0.7,"Pass",""))))</f>
        <v/>
      </c>
      <c r="D91" s="128" t="str">
        <f>IF(OR(D90="Beta",D90="BETA",D90="CREATE",D90="Create"),D90,IF(D90=1,"High Honors",IF(D90&gt;=0.9,"Honors",IF(D90&gt;=0.7,"Pass",""))))</f>
        <v/>
      </c>
      <c r="E91" s="128" t="str">
        <f>IF(OR(E90="Beta",E90="BETA",E90="CREATE",E90="Create"),E90,IF(E90=1,"High Honors",IF(E90&gt;=0.9,"Honors",IF(E90&gt;=0.7,"Pass",""))))</f>
        <v/>
      </c>
      <c r="F91" s="128" t="str">
        <f>IF(OR(F90="Beta",F90="BETA",F90="CREATE",F90="Create"),F90,IF(F90=1,"High Honors",IF(F90&gt;=0.9,"Honors",IF(F90&gt;=0.7,"Pass",""))))</f>
        <v/>
      </c>
      <c r="G91" s="128" t="str">
        <f t="shared" ref="G91:H91" si="33">IF(OR(G90="Beta",G90="BETA",G90="CREATE",G90="Create"),G90,IF(G90=1,"High Honors",IF(G90&gt;=0.9,"Honors",IF(G90&gt;=0.7,"Pass",""))))</f>
        <v/>
      </c>
      <c r="H91" s="128" t="str">
        <f t="shared" si="33"/>
        <v/>
      </c>
      <c r="K91" s="36"/>
      <c r="L91" s="36"/>
      <c r="M91" s="36"/>
      <c r="N91" s="36"/>
      <c r="O91" s="36"/>
      <c r="P91" s="36"/>
      <c r="Q91" s="34"/>
      <c r="R91" s="36">
        <f>COUNTIF(B90:H90,"BETA")+COUNTIF(B90:H90,"CREATE")</f>
        <v>0</v>
      </c>
      <c r="S91" s="166"/>
      <c r="T91" s="166"/>
      <c r="U91" s="194"/>
    </row>
    <row r="93" spans="1:21" ht="15" customHeight="1">
      <c r="A93" s="439" t="s">
        <v>1026</v>
      </c>
      <c r="B93" s="440"/>
      <c r="C93" s="50"/>
      <c r="D93" s="50"/>
      <c r="E93" s="50"/>
      <c r="F93" s="50"/>
      <c r="R93" s="169"/>
    </row>
    <row r="94" spans="1:21" ht="15" customHeight="1">
      <c r="A94" s="51" t="s">
        <v>42</v>
      </c>
      <c r="B94" s="51" t="s">
        <v>1027</v>
      </c>
      <c r="C94" s="51" t="s">
        <v>1028</v>
      </c>
      <c r="D94" s="3"/>
      <c r="E94" s="3"/>
      <c r="F94" s="3"/>
      <c r="G94" s="3"/>
      <c r="R94" s="169"/>
    </row>
    <row r="95" spans="1:21" ht="15" customHeight="1">
      <c r="A95" s="52" t="s">
        <v>28</v>
      </c>
      <c r="B95" s="108"/>
      <c r="C95" s="108"/>
      <c r="D95" s="3"/>
      <c r="E95" s="3"/>
      <c r="F95" s="3"/>
      <c r="G95" s="3"/>
      <c r="K95" s="166"/>
      <c r="L95" s="166"/>
      <c r="M95" s="166"/>
      <c r="N95" s="166"/>
      <c r="O95" s="166"/>
      <c r="P95" s="166"/>
      <c r="Q95" s="34"/>
      <c r="R95" s="36"/>
      <c r="S95" s="166"/>
      <c r="T95" s="166"/>
      <c r="U95" s="35" t="s">
        <v>601</v>
      </c>
    </row>
    <row r="96" spans="1:21" ht="15" customHeight="1">
      <c r="A96" s="53" t="s">
        <v>29</v>
      </c>
      <c r="B96" s="110"/>
      <c r="C96" s="110"/>
      <c r="D96" s="3"/>
      <c r="E96" s="3"/>
      <c r="F96" s="3"/>
      <c r="G96" s="3"/>
      <c r="K96" s="36">
        <f t="shared" ref="K96:P96" si="34">IF(B96&gt;0%, 1, 0)</f>
        <v>0</v>
      </c>
      <c r="L96" s="36">
        <f t="shared" si="34"/>
        <v>0</v>
      </c>
      <c r="M96" s="36">
        <f t="shared" si="34"/>
        <v>0</v>
      </c>
      <c r="N96" s="36">
        <f t="shared" si="34"/>
        <v>0</v>
      </c>
      <c r="O96" s="36">
        <f t="shared" si="34"/>
        <v>0</v>
      </c>
      <c r="P96" s="36">
        <f t="shared" si="34"/>
        <v>0</v>
      </c>
      <c r="Q96" s="34"/>
      <c r="R96" s="36">
        <f>SUM(B96:G96)</f>
        <v>0</v>
      </c>
      <c r="S96" s="166">
        <f>SUM(K96:P96)</f>
        <v>0</v>
      </c>
      <c r="T96" s="166"/>
      <c r="U96" s="37">
        <f>IF(S96&gt;0,(R96+R97)/S96,0)</f>
        <v>0</v>
      </c>
    </row>
    <row r="97" spans="1:21" ht="15" customHeight="1">
      <c r="A97" s="52" t="s">
        <v>30</v>
      </c>
      <c r="B97" s="128" t="str">
        <f>IF(OR(B96="Beta",B96="BETA",B96="CREATE",B96="Create"),B96,IF(B96=1,"High Honors",IF(B96&gt;=0.9,"Honors",IF(B96&gt;=0.7,"Pass",""))))</f>
        <v/>
      </c>
      <c r="C97" s="128" t="str">
        <f>IF(OR(C96="Beta",C96="BETA",C96="CREATE",C96="Create"),C96,IF(C96=1,"High Honors",IF(C96&gt;=0.9,"Honors",IF(C96&gt;=0.7,"Pass",""))))</f>
        <v/>
      </c>
      <c r="D97" s="3"/>
      <c r="E97" s="3"/>
      <c r="F97" s="3"/>
      <c r="G97" s="3"/>
      <c r="K97" s="36"/>
      <c r="L97" s="36"/>
      <c r="M97" s="36"/>
      <c r="N97" s="36"/>
      <c r="O97" s="36"/>
      <c r="P97" s="36"/>
      <c r="Q97" s="34"/>
      <c r="R97" s="36">
        <f>COUNTIF(B96:G96,"BETA")+COUNTIF(B96:G96,"CREATE")</f>
        <v>0</v>
      </c>
      <c r="S97" s="166"/>
      <c r="T97" s="166"/>
      <c r="U97" s="190"/>
    </row>
    <row r="98" spans="1:21" ht="15" customHeight="1">
      <c r="R98" s="169"/>
    </row>
    <row r="99" spans="1:21" ht="15" customHeight="1">
      <c r="A99" s="439" t="s">
        <v>183</v>
      </c>
      <c r="B99" s="440"/>
      <c r="C99" s="50"/>
      <c r="D99" s="50"/>
      <c r="E99" s="50"/>
      <c r="F99" s="50"/>
      <c r="R99" s="169"/>
    </row>
    <row r="100" spans="1:21" ht="15" customHeight="1">
      <c r="A100" s="51" t="s">
        <v>42</v>
      </c>
      <c r="B100" s="51" t="s">
        <v>1029</v>
      </c>
      <c r="C100" s="51" t="s">
        <v>1030</v>
      </c>
      <c r="D100" s="51" t="s">
        <v>1031</v>
      </c>
      <c r="E100" s="51" t="s">
        <v>1032</v>
      </c>
      <c r="F100" s="51" t="s">
        <v>1033</v>
      </c>
      <c r="G100" s="3"/>
      <c r="R100" s="169"/>
    </row>
    <row r="101" spans="1:21" ht="15" customHeight="1">
      <c r="A101" s="52" t="s">
        <v>28</v>
      </c>
      <c r="B101" s="108"/>
      <c r="C101" s="108"/>
      <c r="D101" s="108"/>
      <c r="E101" s="108"/>
      <c r="F101" s="108"/>
      <c r="G101" s="3"/>
      <c r="K101" s="166"/>
      <c r="L101" s="166"/>
      <c r="M101" s="166"/>
      <c r="N101" s="166"/>
      <c r="O101" s="166"/>
      <c r="P101" s="166"/>
      <c r="Q101" s="34"/>
      <c r="R101" s="36"/>
      <c r="S101" s="166"/>
      <c r="T101" s="166"/>
      <c r="U101" s="35" t="s">
        <v>601</v>
      </c>
    </row>
    <row r="102" spans="1:21" ht="15" customHeight="1">
      <c r="A102" s="53" t="s">
        <v>29</v>
      </c>
      <c r="B102" s="110"/>
      <c r="C102" s="110"/>
      <c r="D102" s="110"/>
      <c r="E102" s="110"/>
      <c r="F102" s="110"/>
      <c r="G102" s="3"/>
      <c r="K102" s="36">
        <f t="shared" ref="K102:P102" si="35">IF(B102&gt;0%, 1, 0)</f>
        <v>0</v>
      </c>
      <c r="L102" s="36">
        <f t="shared" si="35"/>
        <v>0</v>
      </c>
      <c r="M102" s="36">
        <f t="shared" si="35"/>
        <v>0</v>
      </c>
      <c r="N102" s="36">
        <f t="shared" si="35"/>
        <v>0</v>
      </c>
      <c r="O102" s="36">
        <f t="shared" si="35"/>
        <v>0</v>
      </c>
      <c r="P102" s="36">
        <f t="shared" si="35"/>
        <v>0</v>
      </c>
      <c r="Q102" s="34"/>
      <c r="R102" s="36">
        <f>SUM(B102:G102)</f>
        <v>0</v>
      </c>
      <c r="S102" s="166">
        <f>SUM(K102:P102)</f>
        <v>0</v>
      </c>
      <c r="T102" s="166"/>
      <c r="U102" s="37">
        <f>IF(S102&gt;0,(R102+R103)/S102,0)</f>
        <v>0</v>
      </c>
    </row>
    <row r="103" spans="1:21" ht="15" customHeight="1">
      <c r="A103" s="52" t="s">
        <v>30</v>
      </c>
      <c r="B103" s="128" t="str">
        <f>IF(OR(B102="Beta",B102="BETA",B102="CREATE",B102="Create"),B102,IF(B102=1,"High Honors",IF(B102&gt;=0.9,"Honors",IF(B102&gt;=0.7,"Pass",""))))</f>
        <v/>
      </c>
      <c r="C103" s="128" t="str">
        <f>IF(OR(C102="Beta",C102="BETA",C102="CREATE",C102="Create"),C102,IF(C102=1,"High Honors",IF(C102&gt;=0.9,"Honors",IF(C102&gt;=0.7,"Pass",""))))</f>
        <v/>
      </c>
      <c r="D103" s="128" t="str">
        <f>IF(OR(D102="Beta",D102="BETA",D102="CREATE",D102="Create"),D102,IF(D102=1,"High Honors",IF(D102&gt;=0.9,"Honors",IF(D102&gt;=0.7,"Pass",""))))</f>
        <v/>
      </c>
      <c r="E103" s="128" t="str">
        <f>IF(OR(E102="Beta",E102="BETA",E102="CREATE",E102="Create"),E102,IF(E102=1,"High Honors",IF(E102&gt;=0.9,"Honors",IF(E102&gt;=0.7,"Pass",""))))</f>
        <v/>
      </c>
      <c r="F103" s="128" t="str">
        <f>IF(OR(F102="Beta",F102="BETA",F102="CREATE",F102="Create"),F102,IF(F102=1,"High Honors",IF(F102&gt;=0.9,"Honors",IF(F102&gt;=0.7,"Pass",""))))</f>
        <v/>
      </c>
      <c r="G103" s="3"/>
      <c r="K103" s="36"/>
      <c r="L103" s="36"/>
      <c r="M103" s="36"/>
      <c r="N103" s="36"/>
      <c r="O103" s="36"/>
      <c r="P103" s="36"/>
      <c r="Q103" s="34"/>
      <c r="R103" s="36">
        <f>COUNTIF(B102:G102,"BETA")+COUNTIF(B102:G102,"CREATE")</f>
        <v>0</v>
      </c>
      <c r="S103" s="166"/>
      <c r="T103" s="166"/>
      <c r="U103" s="190"/>
    </row>
    <row r="104" spans="1:21" ht="15" customHeight="1">
      <c r="R104" s="169"/>
    </row>
    <row r="105" spans="1:21" ht="15" customHeight="1">
      <c r="A105" s="439" t="s">
        <v>188</v>
      </c>
      <c r="B105" s="440"/>
      <c r="C105" s="50"/>
      <c r="D105" s="50"/>
      <c r="E105" s="50"/>
      <c r="F105" s="50"/>
      <c r="R105" s="169"/>
    </row>
    <row r="106" spans="1:21" ht="15" customHeight="1">
      <c r="A106" s="51" t="s">
        <v>42</v>
      </c>
      <c r="B106" s="51" t="s">
        <v>927</v>
      </c>
      <c r="C106" s="51" t="s">
        <v>928</v>
      </c>
      <c r="D106" s="51" t="s">
        <v>929</v>
      </c>
      <c r="E106" s="51" t="s">
        <v>930</v>
      </c>
      <c r="F106" s="51" t="s">
        <v>931</v>
      </c>
      <c r="G106" s="3"/>
      <c r="R106" s="169"/>
    </row>
    <row r="107" spans="1:21" ht="15" customHeight="1">
      <c r="A107" s="52" t="s">
        <v>28</v>
      </c>
      <c r="B107" s="108"/>
      <c r="C107" s="108"/>
      <c r="D107" s="108"/>
      <c r="E107" s="108"/>
      <c r="F107" s="108"/>
      <c r="G107" s="3"/>
      <c r="K107" s="166"/>
      <c r="L107" s="166"/>
      <c r="M107" s="166"/>
      <c r="N107" s="166"/>
      <c r="O107" s="166"/>
      <c r="P107" s="166"/>
      <c r="Q107" s="34"/>
      <c r="R107" s="36"/>
      <c r="S107" s="166"/>
      <c r="T107" s="166"/>
      <c r="U107" s="35" t="s">
        <v>601</v>
      </c>
    </row>
    <row r="108" spans="1:21" ht="15" customHeight="1">
      <c r="A108" s="53" t="s">
        <v>29</v>
      </c>
      <c r="B108" s="110"/>
      <c r="C108" s="110"/>
      <c r="D108" s="110"/>
      <c r="E108" s="110"/>
      <c r="F108" s="110"/>
      <c r="G108" s="3"/>
      <c r="K108" s="36">
        <f t="shared" ref="K108:P108" si="36">IF(B108&gt;0%, 1, 0)</f>
        <v>0</v>
      </c>
      <c r="L108" s="36">
        <f t="shared" si="36"/>
        <v>0</v>
      </c>
      <c r="M108" s="36">
        <f t="shared" si="36"/>
        <v>0</v>
      </c>
      <c r="N108" s="36">
        <f t="shared" si="36"/>
        <v>0</v>
      </c>
      <c r="O108" s="36">
        <f t="shared" si="36"/>
        <v>0</v>
      </c>
      <c r="P108" s="36">
        <f t="shared" si="36"/>
        <v>0</v>
      </c>
      <c r="Q108" s="34"/>
      <c r="R108" s="36">
        <f>SUM(B108:G108)</f>
        <v>0</v>
      </c>
      <c r="S108" s="166">
        <f>SUM(K108:P108)</f>
        <v>0</v>
      </c>
      <c r="T108" s="166"/>
      <c r="U108" s="37">
        <f>IF(S108&gt;0,(R108+R109)/S108,0)</f>
        <v>0</v>
      </c>
    </row>
    <row r="109" spans="1:21" ht="15" customHeight="1">
      <c r="A109" s="52" t="s">
        <v>30</v>
      </c>
      <c r="B109" s="128" t="str">
        <f>IF(OR(B108="Beta",B108="BETA",B108="CREATE",B108="Create"),B108,IF(B108=1,"High Honors",IF(B108&gt;=0.9,"Honors",IF(B108&gt;=0.7,"Pass",""))))</f>
        <v/>
      </c>
      <c r="C109" s="128" t="str">
        <f>IF(OR(C108="Beta",C108="BETA",C108="CREATE",C108="Create"),C108,IF(C108=1,"High Honors",IF(C108&gt;=0.9,"Honors",IF(C108&gt;=0.7,"Pass",""))))</f>
        <v/>
      </c>
      <c r="D109" s="128" t="str">
        <f>IF(OR(D108="Beta",D108="BETA",D108="CREATE",D108="Create"),D108,IF(D108=1,"High Honors",IF(D108&gt;=0.9,"Honors",IF(D108&gt;=0.7,"Pass",""))))</f>
        <v/>
      </c>
      <c r="E109" s="128" t="str">
        <f>IF(OR(E108="Beta",E108="BETA",E108="CREATE",E108="Create"),E108,IF(E108=1,"High Honors",IF(E108&gt;=0.9,"Honors",IF(E108&gt;=0.7,"Pass",""))))</f>
        <v/>
      </c>
      <c r="F109" s="128" t="str">
        <f>IF(OR(F108="Beta",F108="BETA",F108="CREATE",F108="Create"),F108,IF(F108=1,"High Honors",IF(F108&gt;=0.9,"Honors",IF(F108&gt;=0.7,"Pass",""))))</f>
        <v/>
      </c>
      <c r="G109" s="3"/>
      <c r="K109" s="36"/>
      <c r="L109" s="36"/>
      <c r="M109" s="36"/>
      <c r="N109" s="36"/>
      <c r="O109" s="36"/>
      <c r="P109" s="36"/>
      <c r="Q109" s="34"/>
      <c r="R109" s="36">
        <f>COUNTIF(B108:G108,"BETA")+COUNTIF(B108:G108,"CREATE")</f>
        <v>0</v>
      </c>
      <c r="S109" s="166"/>
      <c r="T109" s="166"/>
      <c r="U109" s="190"/>
    </row>
    <row r="110" spans="1:21" ht="15" customHeight="1">
      <c r="R110" s="169"/>
    </row>
    <row r="111" spans="1:21" ht="15" customHeight="1">
      <c r="R111" s="169"/>
    </row>
    <row r="112" spans="1:21" ht="15" customHeight="1">
      <c r="A112" s="439" t="s">
        <v>114</v>
      </c>
      <c r="B112" s="440"/>
      <c r="C112" s="50"/>
      <c r="D112" s="50"/>
      <c r="E112" s="50"/>
      <c r="F112" s="50"/>
      <c r="R112" s="169"/>
    </row>
    <row r="113" spans="1:21" ht="15" customHeight="1">
      <c r="A113" s="51" t="s">
        <v>42</v>
      </c>
      <c r="B113" s="51" t="s">
        <v>1034</v>
      </c>
      <c r="C113" s="51" t="s">
        <v>1035</v>
      </c>
      <c r="D113" s="51" t="s">
        <v>1036</v>
      </c>
      <c r="E113" s="51" t="s">
        <v>1037</v>
      </c>
      <c r="F113" s="51" t="s">
        <v>1038</v>
      </c>
      <c r="G113" s="3"/>
      <c r="R113" s="169"/>
    </row>
    <row r="114" spans="1:21" ht="15" customHeight="1">
      <c r="A114" s="52" t="s">
        <v>28</v>
      </c>
      <c r="B114" s="108"/>
      <c r="C114" s="108"/>
      <c r="D114" s="108"/>
      <c r="E114" s="108"/>
      <c r="F114" s="108"/>
      <c r="G114" s="3"/>
      <c r="K114" s="166"/>
      <c r="L114" s="166"/>
      <c r="M114" s="166"/>
      <c r="N114" s="166"/>
      <c r="O114" s="166"/>
      <c r="P114" s="166"/>
      <c r="Q114" s="34"/>
      <c r="R114" s="36"/>
      <c r="S114" s="166"/>
      <c r="T114" s="166"/>
      <c r="U114" s="35" t="s">
        <v>601</v>
      </c>
    </row>
    <row r="115" spans="1:21" ht="15" customHeight="1">
      <c r="A115" s="53" t="s">
        <v>29</v>
      </c>
      <c r="B115" s="110"/>
      <c r="C115" s="110"/>
      <c r="D115" s="110"/>
      <c r="E115" s="110"/>
      <c r="F115" s="110"/>
      <c r="G115" s="3"/>
      <c r="K115" s="36">
        <f t="shared" ref="K115:P115" si="37">IF(B115&gt;0%, 1, 0)</f>
        <v>0</v>
      </c>
      <c r="L115" s="36">
        <f t="shared" si="37"/>
        <v>0</v>
      </c>
      <c r="M115" s="36">
        <f t="shared" si="37"/>
        <v>0</v>
      </c>
      <c r="N115" s="36">
        <f t="shared" si="37"/>
        <v>0</v>
      </c>
      <c r="O115" s="36">
        <f t="shared" si="37"/>
        <v>0</v>
      </c>
      <c r="P115" s="36">
        <f t="shared" si="37"/>
        <v>0</v>
      </c>
      <c r="Q115" s="34"/>
      <c r="R115" s="36">
        <f>SUM(B115:G115)</f>
        <v>0</v>
      </c>
      <c r="S115" s="166">
        <f>SUM(K115:P115)</f>
        <v>0</v>
      </c>
      <c r="T115" s="166"/>
      <c r="U115" s="37">
        <f>IF(S115&gt;0,(R115+R116)/S115,0)</f>
        <v>0</v>
      </c>
    </row>
    <row r="116" spans="1:21" ht="15" customHeight="1">
      <c r="A116" s="52" t="s">
        <v>30</v>
      </c>
      <c r="B116" s="128" t="str">
        <f>IF(OR(B115="Beta",B115="BETA",B115="CREATE",B115="Create"),B115,IF(B115=1,"High Honors",IF(B115&gt;=0.9,"Honors",IF(B115&gt;=0.7,"Pass",""))))</f>
        <v/>
      </c>
      <c r="C116" s="128" t="str">
        <f>IF(OR(C115="Beta",C115="BETA",C115="CREATE",C115="Create"),C115,IF(C115=1,"High Honors",IF(C115&gt;=0.9,"Honors",IF(C115&gt;=0.7,"Pass",""))))</f>
        <v/>
      </c>
      <c r="D116" s="128" t="str">
        <f>IF(OR(D115="Beta",D115="BETA",D115="CREATE",D115="Create"),D115,IF(D115=1,"High Honors",IF(D115&gt;=0.9,"Honors",IF(D115&gt;=0.7,"Pass",""))))</f>
        <v/>
      </c>
      <c r="E116" s="128" t="str">
        <f>IF(OR(E115="Beta",E115="BETA",E115="CREATE",E115="Create"),E115,IF(E115=1,"High Honors",IF(E115&gt;=0.9,"Honors",IF(E115&gt;=0.7,"Pass",""))))</f>
        <v/>
      </c>
      <c r="F116" s="128" t="str">
        <f>IF(OR(F115="Beta",F115="BETA",F115="CREATE",F115="Create"),F115,IF(F115=1,"High Honors",IF(F115&gt;=0.9,"Honors",IF(F115&gt;=0.7,"Pass",""))))</f>
        <v/>
      </c>
      <c r="G116" s="3"/>
      <c r="K116" s="36"/>
      <c r="L116" s="36"/>
      <c r="M116" s="36"/>
      <c r="N116" s="36"/>
      <c r="O116" s="36"/>
      <c r="P116" s="36"/>
      <c r="Q116" s="34"/>
      <c r="R116" s="36">
        <f>COUNTIF(B115:G115,"BETA")+COUNTIF(B115:G115,"CREATE")</f>
        <v>0</v>
      </c>
      <c r="S116" s="166"/>
      <c r="T116" s="166"/>
      <c r="U116" s="190"/>
    </row>
    <row r="117" spans="1:21" ht="15" customHeight="1">
      <c r="R117" s="169"/>
    </row>
    <row r="118" spans="1:21" ht="15" customHeight="1">
      <c r="A118" s="439" t="s">
        <v>119</v>
      </c>
      <c r="B118" s="440"/>
      <c r="C118" s="50"/>
      <c r="D118" s="50"/>
      <c r="E118" s="50"/>
      <c r="F118" s="50"/>
      <c r="R118" s="169"/>
    </row>
    <row r="119" spans="1:21" ht="15" customHeight="1">
      <c r="A119" s="51" t="s">
        <v>42</v>
      </c>
      <c r="B119" s="51" t="s">
        <v>1039</v>
      </c>
      <c r="C119" s="51" t="s">
        <v>1040</v>
      </c>
      <c r="D119" s="51" t="s">
        <v>1041</v>
      </c>
      <c r="E119" s="51" t="s">
        <v>1042</v>
      </c>
      <c r="F119" s="51" t="s">
        <v>1043</v>
      </c>
      <c r="G119" s="3"/>
      <c r="R119" s="169"/>
    </row>
    <row r="120" spans="1:21" ht="15" customHeight="1">
      <c r="A120" s="52" t="s">
        <v>28</v>
      </c>
      <c r="B120" s="108"/>
      <c r="C120" s="108"/>
      <c r="D120" s="108"/>
      <c r="E120" s="108"/>
      <c r="F120" s="108"/>
      <c r="G120" s="3"/>
      <c r="K120" s="166"/>
      <c r="L120" s="166"/>
      <c r="M120" s="166"/>
      <c r="N120" s="166"/>
      <c r="O120" s="166"/>
      <c r="P120" s="166"/>
      <c r="Q120" s="34"/>
      <c r="R120" s="36"/>
      <c r="S120" s="166"/>
      <c r="T120" s="166"/>
      <c r="U120" s="35" t="s">
        <v>601</v>
      </c>
    </row>
    <row r="121" spans="1:21" ht="15" customHeight="1">
      <c r="A121" s="53" t="s">
        <v>29</v>
      </c>
      <c r="B121" s="110"/>
      <c r="C121" s="110"/>
      <c r="D121" s="110"/>
      <c r="E121" s="110"/>
      <c r="F121" s="110"/>
      <c r="G121" s="3"/>
      <c r="K121" s="36">
        <f t="shared" ref="K121:P121" si="38">IF(B121&gt;0%, 1, 0)</f>
        <v>0</v>
      </c>
      <c r="L121" s="36">
        <f t="shared" si="38"/>
        <v>0</v>
      </c>
      <c r="M121" s="36">
        <f t="shared" si="38"/>
        <v>0</v>
      </c>
      <c r="N121" s="36">
        <f t="shared" si="38"/>
        <v>0</v>
      </c>
      <c r="O121" s="36">
        <f t="shared" si="38"/>
        <v>0</v>
      </c>
      <c r="P121" s="36">
        <f t="shared" si="38"/>
        <v>0</v>
      </c>
      <c r="Q121" s="34"/>
      <c r="R121" s="36">
        <f>SUM(B121:G121)</f>
        <v>0</v>
      </c>
      <c r="S121" s="166">
        <f>SUM(K121:P121)</f>
        <v>0</v>
      </c>
      <c r="T121" s="166"/>
      <c r="U121" s="37">
        <f>IF(S121&gt;0,(R121+R122)/S121,0)</f>
        <v>0</v>
      </c>
    </row>
    <row r="122" spans="1:21" ht="15" customHeight="1">
      <c r="A122" s="52" t="s">
        <v>30</v>
      </c>
      <c r="B122" s="128" t="str">
        <f>IF(OR(B121="Beta",B121="BETA",B121="CREATE",B121="Create"),B121,IF(B121=1,"High Honors",IF(B121&gt;=0.9,"Honors",IF(B121&gt;=0.7,"Pass",""))))</f>
        <v/>
      </c>
      <c r="C122" s="128" t="str">
        <f>IF(OR(C121="Beta",C121="BETA",C121="CREATE",C121="Create"),C121,IF(C121=1,"High Honors",IF(C121&gt;=0.9,"Honors",IF(C121&gt;=0.7,"Pass",""))))</f>
        <v/>
      </c>
      <c r="D122" s="128" t="str">
        <f>IF(OR(D121="Beta",D121="BETA",D121="CREATE",D121="Create"),D121,IF(D121=1,"High Honors",IF(D121&gt;=0.9,"Honors",IF(D121&gt;=0.7,"Pass",""))))</f>
        <v/>
      </c>
      <c r="E122" s="128" t="str">
        <f>IF(OR(E121="Beta",E121="BETA",E121="CREATE",E121="Create"),E121,IF(E121=1,"High Honors",IF(E121&gt;=0.9,"Honors",IF(E121&gt;=0.7,"Pass",""))))</f>
        <v/>
      </c>
      <c r="F122" s="128" t="str">
        <f>IF(OR(F121="Beta",F121="BETA",F121="CREATE",F121="Create"),F121,IF(F121=1,"High Honors",IF(F121&gt;=0.9,"Honors",IF(F121&gt;=0.7,"Pass",""))))</f>
        <v/>
      </c>
      <c r="G122" s="3"/>
      <c r="K122" s="36"/>
      <c r="L122" s="36"/>
      <c r="M122" s="36"/>
      <c r="N122" s="36"/>
      <c r="O122" s="36"/>
      <c r="P122" s="36"/>
      <c r="Q122" s="34"/>
      <c r="R122" s="36">
        <f>COUNTIF(B121:G121,"BETA")+COUNTIF(B121:G121,"CREATE")</f>
        <v>0</v>
      </c>
      <c r="S122" s="166"/>
      <c r="T122" s="166"/>
      <c r="U122" s="190"/>
    </row>
    <row r="123" spans="1:21" ht="15" customHeight="1">
      <c r="R123" s="169"/>
    </row>
    <row r="124" spans="1:21" ht="15" customHeight="1">
      <c r="A124" s="439" t="s">
        <v>1044</v>
      </c>
      <c r="B124" s="440"/>
      <c r="C124" s="50"/>
      <c r="D124" s="50"/>
      <c r="E124" s="50"/>
      <c r="F124" s="50"/>
      <c r="R124" s="169"/>
    </row>
    <row r="125" spans="1:21" ht="15" customHeight="1">
      <c r="A125" s="51" t="s">
        <v>42</v>
      </c>
      <c r="B125" s="51" t="s">
        <v>1045</v>
      </c>
      <c r="C125" s="51" t="s">
        <v>1046</v>
      </c>
      <c r="D125" s="51" t="s">
        <v>1047</v>
      </c>
      <c r="E125" s="51" t="s">
        <v>1048</v>
      </c>
      <c r="F125" s="51" t="s">
        <v>1049</v>
      </c>
      <c r="G125" s="3"/>
      <c r="R125" s="169"/>
    </row>
    <row r="126" spans="1:21" ht="15" customHeight="1">
      <c r="A126" s="52" t="s">
        <v>28</v>
      </c>
      <c r="B126" s="108"/>
      <c r="C126" s="108"/>
      <c r="D126" s="108"/>
      <c r="E126" s="108"/>
      <c r="F126" s="108"/>
      <c r="G126" s="3"/>
      <c r="K126" s="166"/>
      <c r="L126" s="166"/>
      <c r="M126" s="166"/>
      <c r="N126" s="166"/>
      <c r="O126" s="166"/>
      <c r="P126" s="166"/>
      <c r="Q126" s="34"/>
      <c r="R126" s="36"/>
      <c r="S126" s="166"/>
      <c r="T126" s="166"/>
      <c r="U126" s="35" t="s">
        <v>601</v>
      </c>
    </row>
    <row r="127" spans="1:21" ht="15" customHeight="1">
      <c r="A127" s="53" t="s">
        <v>29</v>
      </c>
      <c r="B127" s="110"/>
      <c r="C127" s="110"/>
      <c r="D127" s="110"/>
      <c r="E127" s="110"/>
      <c r="F127" s="110"/>
      <c r="G127" s="3"/>
      <c r="K127" s="36">
        <f t="shared" ref="K127:P127" si="39">IF(B127&gt;0%, 1, 0)</f>
        <v>0</v>
      </c>
      <c r="L127" s="36">
        <f t="shared" si="39"/>
        <v>0</v>
      </c>
      <c r="M127" s="36">
        <f t="shared" si="39"/>
        <v>0</v>
      </c>
      <c r="N127" s="36">
        <f t="shared" si="39"/>
        <v>0</v>
      </c>
      <c r="O127" s="36">
        <f t="shared" si="39"/>
        <v>0</v>
      </c>
      <c r="P127" s="36">
        <f t="shared" si="39"/>
        <v>0</v>
      </c>
      <c r="Q127" s="34"/>
      <c r="R127" s="36">
        <f>SUM(B127:G127)</f>
        <v>0</v>
      </c>
      <c r="S127" s="166">
        <f>SUM(K127:P127)</f>
        <v>0</v>
      </c>
      <c r="T127" s="166"/>
      <c r="U127" s="37">
        <f>IF(S127&gt;0,(R127+R128)/S127,0)</f>
        <v>0</v>
      </c>
    </row>
    <row r="128" spans="1:21" ht="15" customHeight="1">
      <c r="A128" s="52" t="s">
        <v>30</v>
      </c>
      <c r="B128" s="128" t="str">
        <f>IF(OR(B127="Beta",B127="BETA",B127="CREATE",B127="Create"),B127,IF(B127=1,"High Honors",IF(B127&gt;=0.9,"Honors",IF(B127&gt;=0.7,"Pass",""))))</f>
        <v/>
      </c>
      <c r="C128" s="128" t="str">
        <f>IF(OR(C127="Beta",C127="BETA",C127="CREATE",C127="Create"),C127,IF(C127=1,"High Honors",IF(C127&gt;=0.9,"Honors",IF(C127&gt;=0.7,"Pass",""))))</f>
        <v/>
      </c>
      <c r="D128" s="128" t="str">
        <f>IF(OR(D127="Beta",D127="BETA",D127="CREATE",D127="Create"),D127,IF(D127=1,"High Honors",IF(D127&gt;=0.9,"Honors",IF(D127&gt;=0.7,"Pass",""))))</f>
        <v/>
      </c>
      <c r="E128" s="128" t="str">
        <f>IF(OR(E127="Beta",E127="BETA",E127="CREATE",E127="Create"),E127,IF(E127=1,"High Honors",IF(E127&gt;=0.9,"Honors",IF(E127&gt;=0.7,"Pass",""))))</f>
        <v/>
      </c>
      <c r="F128" s="128" t="str">
        <f>IF(OR(F127="Beta",F127="BETA",F127="CREATE",F127="Create"),F127,IF(F127=1,"High Honors",IF(F127&gt;=0.9,"Honors",IF(F127&gt;=0.7,"Pass",""))))</f>
        <v/>
      </c>
      <c r="G128" s="3"/>
      <c r="K128" s="36"/>
      <c r="L128" s="36"/>
      <c r="M128" s="36"/>
      <c r="N128" s="36"/>
      <c r="O128" s="36"/>
      <c r="P128" s="36"/>
      <c r="Q128" s="34"/>
      <c r="R128" s="36">
        <f>COUNTIF(B127:G127,"BETA")+COUNTIF(B127:G127,"CREATE")</f>
        <v>0</v>
      </c>
      <c r="S128" s="166"/>
      <c r="T128" s="166"/>
      <c r="U128" s="190"/>
    </row>
    <row r="129" spans="1:21" ht="15" customHeight="1">
      <c r="R129" s="169"/>
    </row>
    <row r="130" spans="1:21" ht="15" customHeight="1">
      <c r="A130" s="439" t="s">
        <v>1050</v>
      </c>
      <c r="B130" s="440"/>
      <c r="C130" s="50"/>
      <c r="D130" s="50"/>
      <c r="E130" s="50"/>
      <c r="F130" s="50"/>
      <c r="R130" s="169"/>
    </row>
    <row r="131" spans="1:21" ht="15" customHeight="1">
      <c r="A131" s="51" t="s">
        <v>42</v>
      </c>
      <c r="B131" s="51" t="s">
        <v>1051</v>
      </c>
      <c r="C131" s="51" t="s">
        <v>1052</v>
      </c>
      <c r="R131" s="169"/>
    </row>
    <row r="132" spans="1:21" ht="15" customHeight="1">
      <c r="A132" s="52" t="s">
        <v>28</v>
      </c>
      <c r="B132" s="108"/>
      <c r="C132" s="108"/>
      <c r="K132" s="166"/>
      <c r="L132" s="166"/>
      <c r="M132" s="166"/>
      <c r="N132" s="166"/>
      <c r="O132" s="166"/>
      <c r="P132" s="166"/>
      <c r="Q132" s="34"/>
      <c r="R132" s="36"/>
      <c r="S132" s="166"/>
      <c r="T132" s="166"/>
      <c r="U132" s="35" t="s">
        <v>601</v>
      </c>
    </row>
    <row r="133" spans="1:21" ht="15" customHeight="1">
      <c r="A133" s="53" t="s">
        <v>29</v>
      </c>
      <c r="B133" s="110"/>
      <c r="C133" s="110"/>
      <c r="K133" s="36">
        <f t="shared" ref="K133:P133" si="40">IF(B133&gt;0%, 1, 0)</f>
        <v>0</v>
      </c>
      <c r="L133" s="36">
        <f t="shared" si="40"/>
        <v>0</v>
      </c>
      <c r="M133" s="36">
        <f t="shared" si="40"/>
        <v>0</v>
      </c>
      <c r="N133" s="36">
        <f t="shared" si="40"/>
        <v>0</v>
      </c>
      <c r="O133" s="36">
        <f t="shared" si="40"/>
        <v>0</v>
      </c>
      <c r="P133" s="36">
        <f t="shared" si="40"/>
        <v>0</v>
      </c>
      <c r="Q133" s="34"/>
      <c r="R133" s="36">
        <f>SUM(B133:G133)</f>
        <v>0</v>
      </c>
      <c r="S133" s="166">
        <f>SUM(K133:P133)</f>
        <v>0</v>
      </c>
      <c r="T133" s="166"/>
      <c r="U133" s="37">
        <f>IF(S133&gt;0,(R133+R134)/S133,0)</f>
        <v>0</v>
      </c>
    </row>
    <row r="134" spans="1:21" ht="15" customHeight="1">
      <c r="A134" s="52" t="s">
        <v>30</v>
      </c>
      <c r="B134" s="128" t="str">
        <f>IF(OR(B133="Beta",B133="BETA",B133="CREATE",B133="Create"),B133,IF(B133=1,"High Honors",IF(B133&gt;=0.9,"Honors",IF(B133&gt;=0.7,"Pass",""))))</f>
        <v/>
      </c>
      <c r="C134" s="128" t="str">
        <f>IF(OR(C133="Beta",C133="BETA",C133="CREATE",C133="Create"),C133,IF(C133=1,"High Honors",IF(C133&gt;=0.9,"Honors",IF(C133&gt;=0.7,"Pass",""))))</f>
        <v/>
      </c>
      <c r="K134" s="36"/>
      <c r="L134" s="36"/>
      <c r="M134" s="36"/>
      <c r="N134" s="36"/>
      <c r="O134" s="36"/>
      <c r="P134" s="36"/>
      <c r="Q134" s="34"/>
      <c r="R134" s="36">
        <f>COUNTIF(B133:G133,"BETA")+COUNTIF(B133:G133,"CREATE")</f>
        <v>0</v>
      </c>
      <c r="S134" s="166"/>
      <c r="T134" s="166"/>
      <c r="U134" s="189"/>
    </row>
    <row r="135" spans="1:21" ht="15" customHeight="1">
      <c r="R135" s="169"/>
    </row>
    <row r="136" spans="1:21" ht="15" customHeight="1">
      <c r="A136" s="439" t="s">
        <v>128</v>
      </c>
      <c r="B136" s="440"/>
      <c r="C136" s="50"/>
      <c r="D136" s="50"/>
      <c r="E136" s="50"/>
      <c r="F136" s="50"/>
      <c r="R136" s="169"/>
    </row>
    <row r="137" spans="1:21" ht="15" customHeight="1">
      <c r="A137" s="51" t="s">
        <v>42</v>
      </c>
      <c r="B137" s="51" t="s">
        <v>1058</v>
      </c>
      <c r="C137" s="51" t="s">
        <v>1059</v>
      </c>
      <c r="D137" s="51" t="s">
        <v>939</v>
      </c>
      <c r="E137" s="51" t="s">
        <v>1060</v>
      </c>
      <c r="F137" s="51" t="s">
        <v>1061</v>
      </c>
      <c r="R137" s="169"/>
    </row>
    <row r="138" spans="1:21" ht="15" customHeight="1">
      <c r="A138" s="52" t="s">
        <v>28</v>
      </c>
      <c r="B138" s="108"/>
      <c r="C138" s="108"/>
      <c r="D138" s="108"/>
      <c r="E138" s="108"/>
      <c r="F138" s="108"/>
      <c r="K138" s="166"/>
      <c r="L138" s="166"/>
      <c r="M138" s="166"/>
      <c r="N138" s="166"/>
      <c r="O138" s="166"/>
      <c r="P138" s="166"/>
      <c r="Q138" s="34"/>
      <c r="R138" s="36"/>
      <c r="S138" s="166"/>
      <c r="T138" s="166"/>
      <c r="U138" s="35" t="s">
        <v>601</v>
      </c>
    </row>
    <row r="139" spans="1:21" ht="15" customHeight="1">
      <c r="A139" s="53" t="s">
        <v>29</v>
      </c>
      <c r="B139" s="110"/>
      <c r="C139" s="110"/>
      <c r="D139" s="110"/>
      <c r="E139" s="110"/>
      <c r="F139" s="110"/>
      <c r="K139" s="36">
        <f t="shared" ref="K139" si="41">IF(B139&gt;0%, 1, 0)</f>
        <v>0</v>
      </c>
      <c r="L139" s="36">
        <f t="shared" ref="L139" si="42">IF(C139&gt;0%, 1, 0)</f>
        <v>0</v>
      </c>
      <c r="M139" s="36">
        <f t="shared" ref="M139" si="43">IF(D139&gt;0%, 1, 0)</f>
        <v>0</v>
      </c>
      <c r="N139" s="36">
        <f t="shared" ref="N139" si="44">IF(E139&gt;0%, 1, 0)</f>
        <v>0</v>
      </c>
      <c r="O139" s="36">
        <f t="shared" ref="O139" si="45">IF(F139&gt;0%, 1, 0)</f>
        <v>0</v>
      </c>
      <c r="P139" s="36">
        <f t="shared" ref="P139" si="46">IF(G139&gt;0%, 1, 0)</f>
        <v>0</v>
      </c>
      <c r="Q139" s="34"/>
      <c r="R139" s="36">
        <f>SUM(B139:G139)</f>
        <v>0</v>
      </c>
      <c r="S139" s="166">
        <f>SUM(K139:P139)</f>
        <v>0</v>
      </c>
      <c r="T139" s="166"/>
      <c r="U139" s="37">
        <f>IF(S139&gt;0,(R139+R140)/S139,0)</f>
        <v>0</v>
      </c>
    </row>
    <row r="140" spans="1:21" ht="15" customHeight="1">
      <c r="A140" s="52" t="s">
        <v>30</v>
      </c>
      <c r="B140" s="128" t="str">
        <f>IF(OR(B139="Beta",B139="BETA",B139="CREATE",B139="Create"),B139,IF(B139=1,"High Honors",IF(B139&gt;=0.9,"Honors",IF(B139&gt;=0.7,"Pass",""))))</f>
        <v/>
      </c>
      <c r="C140" s="128" t="str">
        <f>IF(OR(C139="Beta",C139="BETA",C139="CREATE",C139="Create"),C139,IF(C139=1,"High Honors",IF(C139&gt;=0.9,"Honors",IF(C139&gt;=0.7,"Pass",""))))</f>
        <v/>
      </c>
      <c r="D140" s="128" t="str">
        <f>IF(OR(D139="Beta",D139="BETA",D139="CREATE",D139="Create"),D139,IF(D139=1,"High Honors",IF(D139&gt;=0.9,"Honors",IF(D139&gt;=0.7,"Pass",""))))</f>
        <v/>
      </c>
      <c r="E140" s="128" t="str">
        <f>IF(OR(E139="Beta",E139="BETA",E139="CREATE",E139="Create"),E139,IF(E139=1,"High Honors",IF(E139&gt;=0.9,"Honors",IF(E139&gt;=0.7,"Pass",""))))</f>
        <v/>
      </c>
      <c r="F140" s="128" t="str">
        <f>IF(OR(F139="Beta",F139="BETA",F139="CREATE",F139="Create"),F139,IF(F139=1,"High Honors",IF(F139&gt;=0.9,"Honors",IF(F139&gt;=0.7,"Pass",""))))</f>
        <v/>
      </c>
      <c r="K140" s="36"/>
      <c r="L140" s="36"/>
      <c r="M140" s="36"/>
      <c r="N140" s="36"/>
      <c r="O140" s="36"/>
      <c r="P140" s="36"/>
      <c r="Q140" s="34"/>
      <c r="R140" s="36">
        <f>COUNTIF(B139:G139,"BETA")+COUNTIF(B139:G139,"CREATE")</f>
        <v>0</v>
      </c>
      <c r="S140" s="166"/>
      <c r="T140" s="166"/>
      <c r="U140" s="194"/>
    </row>
    <row r="141" spans="1:21" ht="15" customHeight="1">
      <c r="R141" s="169"/>
    </row>
    <row r="142" spans="1:21" ht="15" customHeight="1">
      <c r="A142" s="439" t="s">
        <v>138</v>
      </c>
      <c r="B142" s="440"/>
      <c r="C142" s="50"/>
      <c r="D142" s="50"/>
      <c r="E142" s="50"/>
      <c r="F142" s="50"/>
      <c r="R142" s="169"/>
    </row>
    <row r="143" spans="1:21" ht="15" customHeight="1">
      <c r="A143" s="51" t="s">
        <v>42</v>
      </c>
      <c r="B143" s="51" t="s">
        <v>1062</v>
      </c>
      <c r="C143" s="51" t="s">
        <v>1063</v>
      </c>
      <c r="D143" s="51" t="s">
        <v>944</v>
      </c>
      <c r="E143" s="51" t="s">
        <v>1064</v>
      </c>
      <c r="F143" s="51" t="s">
        <v>1065</v>
      </c>
      <c r="R143" s="169"/>
    </row>
    <row r="144" spans="1:21" ht="15" customHeight="1">
      <c r="A144" s="52" t="s">
        <v>28</v>
      </c>
      <c r="B144" s="108"/>
      <c r="C144" s="108"/>
      <c r="D144" s="108"/>
      <c r="E144" s="108"/>
      <c r="F144" s="108"/>
      <c r="K144" s="166"/>
      <c r="L144" s="166"/>
      <c r="M144" s="166"/>
      <c r="N144" s="166"/>
      <c r="O144" s="166"/>
      <c r="P144" s="166"/>
      <c r="Q144" s="34"/>
      <c r="R144" s="36"/>
      <c r="S144" s="166"/>
      <c r="T144" s="166"/>
      <c r="U144" s="35" t="s">
        <v>601</v>
      </c>
    </row>
    <row r="145" spans="1:21" ht="15" customHeight="1">
      <c r="A145" s="53" t="s">
        <v>29</v>
      </c>
      <c r="B145" s="110"/>
      <c r="C145" s="110"/>
      <c r="D145" s="110"/>
      <c r="E145" s="110"/>
      <c r="F145" s="110"/>
      <c r="K145" s="36">
        <f t="shared" ref="K145" si="47">IF(B145&gt;0%, 1, 0)</f>
        <v>0</v>
      </c>
      <c r="L145" s="36">
        <f t="shared" ref="L145" si="48">IF(C145&gt;0%, 1, 0)</f>
        <v>0</v>
      </c>
      <c r="M145" s="36">
        <f t="shared" ref="M145" si="49">IF(D145&gt;0%, 1, 0)</f>
        <v>0</v>
      </c>
      <c r="N145" s="36">
        <f t="shared" ref="N145" si="50">IF(E145&gt;0%, 1, 0)</f>
        <v>0</v>
      </c>
      <c r="O145" s="36">
        <f t="shared" ref="O145" si="51">IF(F145&gt;0%, 1, 0)</f>
        <v>0</v>
      </c>
      <c r="P145" s="36">
        <f t="shared" ref="P145" si="52">IF(G145&gt;0%, 1, 0)</f>
        <v>0</v>
      </c>
      <c r="Q145" s="34"/>
      <c r="R145" s="36">
        <f>SUM(B145:G145)</f>
        <v>0</v>
      </c>
      <c r="S145" s="166">
        <f>SUM(K145:P145)</f>
        <v>0</v>
      </c>
      <c r="T145" s="166"/>
      <c r="U145" s="37">
        <f>IF(S145&gt;0,(R145+R146)/S145,0)</f>
        <v>0</v>
      </c>
    </row>
    <row r="146" spans="1:21" ht="15" customHeight="1">
      <c r="A146" s="52" t="s">
        <v>30</v>
      </c>
      <c r="B146" s="128" t="str">
        <f>IF(OR(B145="Beta",B145="BETA",B145="CREATE",B145="Create"),B145,IF(B145=1,"High Honors",IF(B145&gt;=0.9,"Honors",IF(B145&gt;=0.7,"Pass",""))))</f>
        <v/>
      </c>
      <c r="C146" s="128" t="str">
        <f>IF(OR(C145="Beta",C145="BETA",C145="CREATE",C145="Create"),C145,IF(C145=1,"High Honors",IF(C145&gt;=0.9,"Honors",IF(C145&gt;=0.7,"Pass",""))))</f>
        <v/>
      </c>
      <c r="D146" s="128" t="str">
        <f>IF(OR(D145="Beta",D145="BETA",D145="CREATE",D145="Create"),D145,IF(D145=1,"High Honors",IF(D145&gt;=0.9,"Honors",IF(D145&gt;=0.7,"Pass",""))))</f>
        <v/>
      </c>
      <c r="E146" s="128" t="str">
        <f>IF(OR(E145="Beta",E145="BETA",E145="CREATE",E145="Create"),E145,IF(E145=1,"High Honors",IF(E145&gt;=0.9,"Honors",IF(E145&gt;=0.7,"Pass",""))))</f>
        <v/>
      </c>
      <c r="F146" s="128" t="str">
        <f>IF(OR(F145="Beta",F145="BETA",F145="CREATE",F145="Create"),F145,IF(F145=1,"High Honors",IF(F145&gt;=0.9,"Honors",IF(F145&gt;=0.7,"Pass",""))))</f>
        <v/>
      </c>
      <c r="K146" s="36"/>
      <c r="L146" s="36"/>
      <c r="M146" s="36"/>
      <c r="N146" s="36"/>
      <c r="O146" s="36"/>
      <c r="P146" s="36"/>
      <c r="Q146" s="34"/>
      <c r="R146" s="36">
        <f>COUNTIF(B145:G145,"BETA")+COUNTIF(B145:G145,"CREATE")</f>
        <v>0</v>
      </c>
      <c r="S146" s="166"/>
      <c r="T146" s="166"/>
      <c r="U146" s="194"/>
    </row>
    <row r="147" spans="1:21" ht="15" customHeight="1">
      <c r="R147" s="169"/>
    </row>
    <row r="148" spans="1:21" ht="15" customHeight="1">
      <c r="R148" s="169"/>
    </row>
    <row r="149" spans="1:21" ht="15" customHeight="1">
      <c r="A149" s="439" t="s">
        <v>1053</v>
      </c>
      <c r="B149" s="440"/>
      <c r="C149" s="50"/>
      <c r="D149" s="50"/>
      <c r="E149" s="50"/>
      <c r="F149" s="50"/>
      <c r="R149" s="169"/>
    </row>
    <row r="150" spans="1:21" ht="15" customHeight="1">
      <c r="A150" s="51" t="s">
        <v>42</v>
      </c>
      <c r="B150" s="51" t="s">
        <v>932</v>
      </c>
      <c r="C150" s="51" t="s">
        <v>933</v>
      </c>
      <c r="D150" s="51" t="s">
        <v>934</v>
      </c>
      <c r="E150" s="51" t="s">
        <v>935</v>
      </c>
      <c r="F150" s="51" t="s">
        <v>936</v>
      </c>
      <c r="R150" s="169"/>
    </row>
    <row r="151" spans="1:21" ht="15" customHeight="1">
      <c r="A151" s="52" t="s">
        <v>28</v>
      </c>
      <c r="B151" s="108"/>
      <c r="C151" s="108"/>
      <c r="D151" s="108"/>
      <c r="E151" s="108"/>
      <c r="F151" s="108"/>
      <c r="K151" s="166"/>
      <c r="L151" s="166"/>
      <c r="M151" s="166"/>
      <c r="N151" s="166"/>
      <c r="O151" s="166"/>
      <c r="P151" s="166"/>
      <c r="Q151" s="34"/>
      <c r="R151" s="36"/>
      <c r="S151" s="166"/>
      <c r="T151" s="166"/>
      <c r="U151" s="35" t="s">
        <v>601</v>
      </c>
    </row>
    <row r="152" spans="1:21" ht="15" customHeight="1">
      <c r="A152" s="53" t="s">
        <v>29</v>
      </c>
      <c r="B152" s="110"/>
      <c r="C152" s="110"/>
      <c r="D152" s="110"/>
      <c r="E152" s="110"/>
      <c r="F152" s="110"/>
      <c r="K152" s="36">
        <f t="shared" ref="K152" si="53">IF(B152&gt;0%, 1, 0)</f>
        <v>0</v>
      </c>
      <c r="L152" s="36">
        <f t="shared" ref="L152" si="54">IF(C152&gt;0%, 1, 0)</f>
        <v>0</v>
      </c>
      <c r="M152" s="36">
        <f t="shared" ref="M152" si="55">IF(D152&gt;0%, 1, 0)</f>
        <v>0</v>
      </c>
      <c r="N152" s="36">
        <f t="shared" ref="N152" si="56">IF(E152&gt;0%, 1, 0)</f>
        <v>0</v>
      </c>
      <c r="O152" s="36">
        <f t="shared" ref="O152" si="57">IF(F152&gt;0%, 1, 0)</f>
        <v>0</v>
      </c>
      <c r="P152" s="36">
        <f t="shared" ref="P152" si="58">IF(G152&gt;0%, 1, 0)</f>
        <v>0</v>
      </c>
      <c r="Q152" s="34"/>
      <c r="R152" s="36">
        <f>SUM(B152:G152)</f>
        <v>0</v>
      </c>
      <c r="S152" s="166">
        <f>SUM(K152:P152)</f>
        <v>0</v>
      </c>
      <c r="T152" s="166"/>
      <c r="U152" s="37">
        <f>IF(S152&gt;0,(R152+R153)/S152,0)</f>
        <v>0</v>
      </c>
    </row>
    <row r="153" spans="1:21" ht="15" customHeight="1">
      <c r="A153" s="52" t="s">
        <v>30</v>
      </c>
      <c r="B153" s="128" t="str">
        <f>IF(OR(B152="Beta",B152="BETA",B152="CREATE",B152="Create"),B152,IF(B152=1,"High Honors",IF(B152&gt;=0.9,"Honors",IF(B152&gt;=0.7,"Pass",""))))</f>
        <v/>
      </c>
      <c r="C153" s="128" t="str">
        <f>IF(OR(C152="Beta",C152="BETA",C152="CREATE",C152="Create"),C152,IF(C152=1,"High Honors",IF(C152&gt;=0.9,"Honors",IF(C152&gt;=0.7,"Pass",""))))</f>
        <v/>
      </c>
      <c r="D153" s="128" t="str">
        <f>IF(OR(D152="Beta",D152="BETA",D152="CREATE",D152="Create"),D152,IF(D152=1,"High Honors",IF(D152&gt;=0.9,"Honors",IF(D152&gt;=0.7,"Pass",""))))</f>
        <v/>
      </c>
      <c r="E153" s="128" t="str">
        <f>IF(OR(E152="Beta",E152="BETA",E152="CREATE",E152="Create"),E152,IF(E152=1,"High Honors",IF(E152&gt;=0.9,"Honors",IF(E152&gt;=0.7,"Pass",""))))</f>
        <v/>
      </c>
      <c r="F153" s="128" t="str">
        <f>IF(OR(F152="Beta",F152="BETA",F152="CREATE",F152="Create"),F152,IF(F152=1,"High Honors",IF(F152&gt;=0.9,"Honors",IF(F152&gt;=0.7,"Pass",""))))</f>
        <v/>
      </c>
      <c r="K153" s="36"/>
      <c r="L153" s="36"/>
      <c r="M153" s="36"/>
      <c r="N153" s="36"/>
      <c r="O153" s="36"/>
      <c r="P153" s="36"/>
      <c r="Q153" s="34"/>
      <c r="R153" s="36">
        <f>COUNTIF(B152:G152,"BETA")+COUNTIF(B152:G152,"CREATE")</f>
        <v>0</v>
      </c>
      <c r="S153" s="166"/>
      <c r="T153" s="166"/>
      <c r="U153" s="194"/>
    </row>
    <row r="154" spans="1:21" ht="15" customHeight="1">
      <c r="R154" s="169"/>
    </row>
    <row r="155" spans="1:21" ht="15" customHeight="1">
      <c r="A155" s="439" t="s">
        <v>1054</v>
      </c>
      <c r="B155" s="440"/>
      <c r="C155" s="50"/>
      <c r="D155" s="50"/>
      <c r="E155" s="50"/>
      <c r="F155" s="50"/>
      <c r="R155" s="169"/>
    </row>
    <row r="156" spans="1:21" ht="15" customHeight="1">
      <c r="A156" s="51" t="s">
        <v>42</v>
      </c>
      <c r="B156" s="51" t="s">
        <v>1066</v>
      </c>
      <c r="C156" s="51" t="s">
        <v>1067</v>
      </c>
      <c r="D156" s="51" t="s">
        <v>1068</v>
      </c>
      <c r="E156" s="51" t="s">
        <v>1069</v>
      </c>
      <c r="F156" s="51" t="s">
        <v>1070</v>
      </c>
      <c r="R156" s="169"/>
    </row>
    <row r="157" spans="1:21" ht="15" customHeight="1">
      <c r="A157" s="52" t="s">
        <v>28</v>
      </c>
      <c r="B157" s="108"/>
      <c r="C157" s="108"/>
      <c r="D157" s="108"/>
      <c r="E157" s="108"/>
      <c r="F157" s="108"/>
      <c r="K157" s="166"/>
      <c r="L157" s="166"/>
      <c r="M157" s="166"/>
      <c r="N157" s="166"/>
      <c r="O157" s="166"/>
      <c r="P157" s="166"/>
      <c r="Q157" s="34"/>
      <c r="R157" s="36"/>
      <c r="S157" s="166"/>
      <c r="T157" s="166"/>
      <c r="U157" s="35" t="s">
        <v>601</v>
      </c>
    </row>
    <row r="158" spans="1:21" ht="15" customHeight="1">
      <c r="A158" s="53" t="s">
        <v>29</v>
      </c>
      <c r="B158" s="110"/>
      <c r="C158" s="110"/>
      <c r="D158" s="110"/>
      <c r="E158" s="110"/>
      <c r="F158" s="110"/>
      <c r="K158" s="36">
        <f t="shared" ref="K158" si="59">IF(B158&gt;0%, 1, 0)</f>
        <v>0</v>
      </c>
      <c r="L158" s="36">
        <f t="shared" ref="L158" si="60">IF(C158&gt;0%, 1, 0)</f>
        <v>0</v>
      </c>
      <c r="M158" s="36">
        <f t="shared" ref="M158" si="61">IF(D158&gt;0%, 1, 0)</f>
        <v>0</v>
      </c>
      <c r="N158" s="36">
        <f t="shared" ref="N158" si="62">IF(E158&gt;0%, 1, 0)</f>
        <v>0</v>
      </c>
      <c r="O158" s="36">
        <f t="shared" ref="O158" si="63">IF(F158&gt;0%, 1, 0)</f>
        <v>0</v>
      </c>
      <c r="P158" s="36">
        <f t="shared" ref="P158" si="64">IF(G158&gt;0%, 1, 0)</f>
        <v>0</v>
      </c>
      <c r="Q158" s="34"/>
      <c r="R158" s="36">
        <f>SUM(B158:G158)</f>
        <v>0</v>
      </c>
      <c r="S158" s="166">
        <f>SUM(K158:P158)</f>
        <v>0</v>
      </c>
      <c r="T158" s="166"/>
      <c r="U158" s="37">
        <f>IF(S158&gt;0,(R158+R159)/S158,0)</f>
        <v>0</v>
      </c>
    </row>
    <row r="159" spans="1:21" ht="15" customHeight="1">
      <c r="A159" s="52" t="s">
        <v>30</v>
      </c>
      <c r="B159" s="128" t="str">
        <f>IF(OR(B158="Beta",B158="BETA",B158="CREATE",B158="Create"),B158,IF(B158=1,"High Honors",IF(B158&gt;=0.9,"Honors",IF(B158&gt;=0.7,"Pass",""))))</f>
        <v/>
      </c>
      <c r="C159" s="128" t="str">
        <f>IF(OR(C158="Beta",C158="BETA",C158="CREATE",C158="Create"),C158,IF(C158=1,"High Honors",IF(C158&gt;=0.9,"Honors",IF(C158&gt;=0.7,"Pass",""))))</f>
        <v/>
      </c>
      <c r="D159" s="128" t="str">
        <f>IF(OR(D158="Beta",D158="BETA",D158="CREATE",D158="Create"),D158,IF(D158=1,"High Honors",IF(D158&gt;=0.9,"Honors",IF(D158&gt;=0.7,"Pass",""))))</f>
        <v/>
      </c>
      <c r="E159" s="128" t="str">
        <f>IF(OR(E158="Beta",E158="BETA",E158="CREATE",E158="Create"),E158,IF(E158=1,"High Honors",IF(E158&gt;=0.9,"Honors",IF(E158&gt;=0.7,"Pass",""))))</f>
        <v/>
      </c>
      <c r="F159" s="128" t="str">
        <f>IF(OR(F158="Beta",F158="BETA",F158="CREATE",F158="Create"),F158,IF(F158=1,"High Honors",IF(F158&gt;=0.9,"Honors",IF(F158&gt;=0.7,"Pass",""))))</f>
        <v/>
      </c>
      <c r="K159" s="36"/>
      <c r="L159" s="36"/>
      <c r="M159" s="36"/>
      <c r="N159" s="36"/>
      <c r="O159" s="36"/>
      <c r="P159" s="36"/>
      <c r="Q159" s="34"/>
      <c r="R159" s="36">
        <f>COUNTIF(B158:G158,"BETA")+COUNTIF(B158:G158,"CREATE")</f>
        <v>0</v>
      </c>
      <c r="S159" s="166"/>
      <c r="T159" s="166"/>
      <c r="U159" s="194"/>
    </row>
    <row r="160" spans="1:21" ht="15" customHeight="1">
      <c r="R160" s="169"/>
    </row>
    <row r="161" spans="1:21" ht="15" customHeight="1">
      <c r="A161" s="439" t="s">
        <v>1055</v>
      </c>
      <c r="B161" s="440"/>
      <c r="C161" s="50"/>
      <c r="D161" s="50"/>
      <c r="E161" s="50"/>
      <c r="F161" s="50"/>
      <c r="R161" s="169"/>
    </row>
    <row r="162" spans="1:21" ht="15" customHeight="1">
      <c r="A162" s="51" t="s">
        <v>42</v>
      </c>
      <c r="B162" s="51" t="s">
        <v>1071</v>
      </c>
      <c r="C162" s="51" t="s">
        <v>1072</v>
      </c>
      <c r="D162" s="51" t="s">
        <v>1073</v>
      </c>
      <c r="E162" s="51" t="s">
        <v>1074</v>
      </c>
      <c r="F162" s="51" t="s">
        <v>1075</v>
      </c>
      <c r="R162" s="169"/>
    </row>
    <row r="163" spans="1:21" ht="15" customHeight="1">
      <c r="A163" s="52" t="s">
        <v>28</v>
      </c>
      <c r="B163" s="108"/>
      <c r="C163" s="108"/>
      <c r="D163" s="108"/>
      <c r="E163" s="108"/>
      <c r="F163" s="108"/>
      <c r="K163" s="166"/>
      <c r="L163" s="166"/>
      <c r="M163" s="166"/>
      <c r="N163" s="166"/>
      <c r="O163" s="166"/>
      <c r="P163" s="166"/>
      <c r="Q163" s="34"/>
      <c r="R163" s="36"/>
      <c r="S163" s="166"/>
      <c r="T163" s="166"/>
      <c r="U163" s="35" t="s">
        <v>601</v>
      </c>
    </row>
    <row r="164" spans="1:21" ht="15" customHeight="1">
      <c r="A164" s="53" t="s">
        <v>29</v>
      </c>
      <c r="B164" s="110"/>
      <c r="C164" s="110"/>
      <c r="D164" s="110"/>
      <c r="E164" s="110"/>
      <c r="F164" s="110"/>
      <c r="K164" s="36">
        <f t="shared" ref="K164" si="65">IF(B164&gt;0%, 1, 0)</f>
        <v>0</v>
      </c>
      <c r="L164" s="36">
        <f t="shared" ref="L164" si="66">IF(C164&gt;0%, 1, 0)</f>
        <v>0</v>
      </c>
      <c r="M164" s="36">
        <f t="shared" ref="M164" si="67">IF(D164&gt;0%, 1, 0)</f>
        <v>0</v>
      </c>
      <c r="N164" s="36">
        <f t="shared" ref="N164" si="68">IF(E164&gt;0%, 1, 0)</f>
        <v>0</v>
      </c>
      <c r="O164" s="36">
        <f t="shared" ref="O164" si="69">IF(F164&gt;0%, 1, 0)</f>
        <v>0</v>
      </c>
      <c r="P164" s="36">
        <f t="shared" ref="P164" si="70">IF(G164&gt;0%, 1, 0)</f>
        <v>0</v>
      </c>
      <c r="Q164" s="34"/>
      <c r="R164" s="36">
        <f>SUM(B164:G164)</f>
        <v>0</v>
      </c>
      <c r="S164" s="166">
        <f>SUM(K164:P164)</f>
        <v>0</v>
      </c>
      <c r="T164" s="166"/>
      <c r="U164" s="37">
        <f>IF(S164&gt;0,(R164+R165)/S164,0)</f>
        <v>0</v>
      </c>
    </row>
    <row r="165" spans="1:21" ht="15" customHeight="1">
      <c r="A165" s="52" t="s">
        <v>30</v>
      </c>
      <c r="B165" s="128" t="str">
        <f>IF(OR(B164="Beta",B164="BETA",B164="CREATE",B164="Create"),B164,IF(B164=1,"High Honors",IF(B164&gt;=0.9,"Honors",IF(B164&gt;=0.7,"Pass",""))))</f>
        <v/>
      </c>
      <c r="C165" s="128" t="str">
        <f>IF(OR(C164="Beta",C164="BETA",C164="CREATE",C164="Create"),C164,IF(C164=1,"High Honors",IF(C164&gt;=0.9,"Honors",IF(C164&gt;=0.7,"Pass",""))))</f>
        <v/>
      </c>
      <c r="D165" s="128" t="str">
        <f>IF(OR(D164="Beta",D164="BETA",D164="CREATE",D164="Create"),D164,IF(D164=1,"High Honors",IF(D164&gt;=0.9,"Honors",IF(D164&gt;=0.7,"Pass",""))))</f>
        <v/>
      </c>
      <c r="E165" s="128" t="str">
        <f>IF(OR(E164="Beta",E164="BETA",E164="CREATE",E164="Create"),E164,IF(E164=1,"High Honors",IF(E164&gt;=0.9,"Honors",IF(E164&gt;=0.7,"Pass",""))))</f>
        <v/>
      </c>
      <c r="F165" s="128" t="str">
        <f>IF(OR(F164="Beta",F164="BETA",F164="CREATE",F164="Create"),F164,IF(F164=1,"High Honors",IF(F164&gt;=0.9,"Honors",IF(F164&gt;=0.7,"Pass",""))))</f>
        <v/>
      </c>
      <c r="K165" s="36"/>
      <c r="L165" s="36"/>
      <c r="M165" s="36"/>
      <c r="N165" s="36"/>
      <c r="O165" s="36"/>
      <c r="P165" s="36"/>
      <c r="Q165" s="34"/>
      <c r="R165" s="36">
        <f>COUNTIF(B164:G164,"BETA")+COUNTIF(B164:G164,"CREATE")</f>
        <v>0</v>
      </c>
      <c r="S165" s="166"/>
      <c r="T165" s="166"/>
      <c r="U165" s="194"/>
    </row>
    <row r="166" spans="1:21" ht="15" customHeight="1">
      <c r="R166" s="169"/>
    </row>
    <row r="167" spans="1:21" ht="15" customHeight="1">
      <c r="A167" s="439" t="s">
        <v>218</v>
      </c>
      <c r="B167" s="440"/>
      <c r="C167" s="50"/>
      <c r="D167" s="50"/>
      <c r="E167" s="50"/>
      <c r="F167" s="50"/>
      <c r="R167" s="169"/>
    </row>
    <row r="168" spans="1:21" ht="15" customHeight="1">
      <c r="A168" s="51" t="s">
        <v>42</v>
      </c>
      <c r="B168" s="51" t="s">
        <v>1076</v>
      </c>
      <c r="C168" s="51" t="s">
        <v>1077</v>
      </c>
      <c r="D168" s="51" t="s">
        <v>1078</v>
      </c>
      <c r="E168" s="51" t="s">
        <v>1079</v>
      </c>
      <c r="F168" s="51" t="s">
        <v>1080</v>
      </c>
      <c r="R168" s="169"/>
    </row>
    <row r="169" spans="1:21" ht="15" customHeight="1">
      <c r="A169" s="52" t="s">
        <v>28</v>
      </c>
      <c r="B169" s="108"/>
      <c r="C169" s="108"/>
      <c r="D169" s="108"/>
      <c r="E169" s="108"/>
      <c r="F169" s="108"/>
      <c r="K169" s="166"/>
      <c r="L169" s="166"/>
      <c r="M169" s="166"/>
      <c r="N169" s="166"/>
      <c r="O169" s="166"/>
      <c r="P169" s="166"/>
      <c r="Q169" s="34"/>
      <c r="R169" s="36"/>
      <c r="S169" s="166"/>
      <c r="T169" s="166"/>
      <c r="U169" s="35" t="s">
        <v>601</v>
      </c>
    </row>
    <row r="170" spans="1:21" ht="15" customHeight="1">
      <c r="A170" s="53" t="s">
        <v>29</v>
      </c>
      <c r="B170" s="110"/>
      <c r="C170" s="110"/>
      <c r="D170" s="110"/>
      <c r="E170" s="110"/>
      <c r="F170" s="110"/>
      <c r="K170" s="36">
        <f t="shared" ref="K170:P170" si="71">IF(B170&gt;0%, 1, 0)</f>
        <v>0</v>
      </c>
      <c r="L170" s="36">
        <f t="shared" si="71"/>
        <v>0</v>
      </c>
      <c r="M170" s="36">
        <f t="shared" si="71"/>
        <v>0</v>
      </c>
      <c r="N170" s="36">
        <f t="shared" si="71"/>
        <v>0</v>
      </c>
      <c r="O170" s="36">
        <f t="shared" si="71"/>
        <v>0</v>
      </c>
      <c r="P170" s="36">
        <f t="shared" si="71"/>
        <v>0</v>
      </c>
      <c r="Q170" s="34"/>
      <c r="R170" s="36">
        <f>SUM(B170:G170)</f>
        <v>0</v>
      </c>
      <c r="S170" s="166">
        <f>SUM(K170:P170)</f>
        <v>0</v>
      </c>
      <c r="T170" s="166"/>
      <c r="U170" s="37">
        <f>IF(S170&gt;0,(R170+R171)/S170,0)</f>
        <v>0</v>
      </c>
    </row>
    <row r="171" spans="1:21" ht="15" customHeight="1">
      <c r="A171" s="52" t="s">
        <v>30</v>
      </c>
      <c r="B171" s="128" t="str">
        <f>IF(OR(B170="Beta",B170="BETA",B170="CREATE",B170="Create"),B170,IF(B170=1,"High Honors",IF(B170&gt;=0.9,"Honors",IF(B170&gt;=0.7,"Pass",""))))</f>
        <v/>
      </c>
      <c r="C171" s="128" t="str">
        <f>IF(OR(C170="Beta",C170="BETA",C170="CREATE",C170="Create"),C170,IF(C170=1,"High Honors",IF(C170&gt;=0.9,"Honors",IF(C170&gt;=0.7,"Pass",""))))</f>
        <v/>
      </c>
      <c r="D171" s="128" t="str">
        <f>IF(OR(D170="Beta",D170="BETA",D170="CREATE",D170="Create"),D170,IF(D170=1,"High Honors",IF(D170&gt;=0.9,"Honors",IF(D170&gt;=0.7,"Pass",""))))</f>
        <v/>
      </c>
      <c r="E171" s="128" t="str">
        <f>IF(OR(E170="Beta",E170="BETA",E170="CREATE",E170="Create"),E170,IF(E170=1,"High Honors",IF(E170&gt;=0.9,"Honors",IF(E170&gt;=0.7,"Pass",""))))</f>
        <v/>
      </c>
      <c r="F171" s="128" t="str">
        <f>IF(OR(F170="Beta",F170="BETA",F170="CREATE",F170="Create"),F170,IF(F170=1,"High Honors",IF(F170&gt;=0.9,"Honors",IF(F170&gt;=0.7,"Pass",""))))</f>
        <v/>
      </c>
      <c r="K171" s="36"/>
      <c r="L171" s="36"/>
      <c r="M171" s="36"/>
      <c r="N171" s="36"/>
      <c r="O171" s="36"/>
      <c r="P171" s="36"/>
      <c r="Q171" s="34"/>
      <c r="R171" s="36">
        <f>COUNTIF(B170:G170,"BETA")+COUNTIF(B170:G170,"CREATE")</f>
        <v>0</v>
      </c>
      <c r="S171" s="166"/>
      <c r="T171" s="166"/>
      <c r="U171" s="189"/>
    </row>
    <row r="172" spans="1:21" ht="15" customHeight="1">
      <c r="R172" s="169"/>
    </row>
    <row r="173" spans="1:21" ht="15" customHeight="1">
      <c r="A173" s="439" t="s">
        <v>1056</v>
      </c>
      <c r="B173" s="440"/>
      <c r="C173" s="50"/>
      <c r="D173" s="50"/>
      <c r="E173" s="50"/>
      <c r="F173" s="50"/>
      <c r="R173" s="169"/>
    </row>
    <row r="174" spans="1:21" ht="15" customHeight="1">
      <c r="A174" s="51" t="s">
        <v>42</v>
      </c>
      <c r="B174" s="51" t="s">
        <v>1081</v>
      </c>
      <c r="C174" s="51" t="s">
        <v>1082</v>
      </c>
      <c r="R174" s="169"/>
    </row>
    <row r="175" spans="1:21" ht="15" customHeight="1">
      <c r="A175" s="52" t="s">
        <v>28</v>
      </c>
      <c r="B175" s="108"/>
      <c r="C175" s="108"/>
      <c r="K175" s="166"/>
      <c r="L175" s="166"/>
      <c r="M175" s="166"/>
      <c r="N175" s="166"/>
      <c r="O175" s="166"/>
      <c r="P175" s="166"/>
      <c r="Q175" s="34"/>
      <c r="R175" s="36"/>
      <c r="S175" s="166"/>
      <c r="T175" s="166"/>
      <c r="U175" s="35" t="s">
        <v>601</v>
      </c>
    </row>
    <row r="176" spans="1:21" ht="15" customHeight="1">
      <c r="A176" s="53" t="s">
        <v>29</v>
      </c>
      <c r="B176" s="110"/>
      <c r="C176" s="110"/>
      <c r="K176" s="36">
        <f t="shared" ref="K176" si="72">IF(B176&gt;0%, 1, 0)</f>
        <v>0</v>
      </c>
      <c r="L176" s="36">
        <f t="shared" ref="L176" si="73">IF(C176&gt;0%, 1, 0)</f>
        <v>0</v>
      </c>
      <c r="M176" s="36">
        <f t="shared" ref="M176" si="74">IF(D176&gt;0%, 1, 0)</f>
        <v>0</v>
      </c>
      <c r="N176" s="36">
        <f t="shared" ref="N176" si="75">IF(E176&gt;0%, 1, 0)</f>
        <v>0</v>
      </c>
      <c r="O176" s="36">
        <f t="shared" ref="O176" si="76">IF(F176&gt;0%, 1, 0)</f>
        <v>0</v>
      </c>
      <c r="P176" s="36">
        <f t="shared" ref="P176" si="77">IF(G176&gt;0%, 1, 0)</f>
        <v>0</v>
      </c>
      <c r="Q176" s="34"/>
      <c r="R176" s="36">
        <f>SUM(B176:G176)</f>
        <v>0</v>
      </c>
      <c r="S176" s="166">
        <f>SUM(K176:P176)</f>
        <v>0</v>
      </c>
      <c r="T176" s="166"/>
      <c r="U176" s="37">
        <f>IF(S176&gt;0,(R176+R177)/S176,0)</f>
        <v>0</v>
      </c>
    </row>
    <row r="177" spans="1:21" ht="15" customHeight="1">
      <c r="A177" s="52" t="s">
        <v>30</v>
      </c>
      <c r="B177" s="128" t="str">
        <f>IF(OR(B176="Beta",B176="BETA",B176="CREATE",B176="Create"),B176,IF(B176=1,"High Honors",IF(B176&gt;=0.9,"Honors",IF(B176&gt;=0.7,"Pass",""))))</f>
        <v/>
      </c>
      <c r="C177" s="128" t="str">
        <f>IF(OR(C176="Beta",C176="BETA",C176="CREATE",C176="Create"),C176,IF(C176=1,"High Honors",IF(C176&gt;=0.9,"Honors",IF(C176&gt;=0.7,"Pass",""))))</f>
        <v/>
      </c>
      <c r="K177" s="36"/>
      <c r="L177" s="36"/>
      <c r="M177" s="36"/>
      <c r="N177" s="36"/>
      <c r="O177" s="36"/>
      <c r="P177" s="36"/>
      <c r="Q177" s="34"/>
      <c r="R177" s="36">
        <f>COUNTIF(B176:G176,"BETA")+COUNTIF(B176:G176,"CREATE")</f>
        <v>0</v>
      </c>
      <c r="S177" s="166"/>
      <c r="T177" s="166"/>
      <c r="U177" s="194"/>
    </row>
    <row r="178" spans="1:21" ht="15" customHeight="1">
      <c r="R178" s="169"/>
    </row>
    <row r="179" spans="1:21" ht="15" customHeight="1">
      <c r="A179" s="439" t="s">
        <v>88</v>
      </c>
      <c r="B179" s="440"/>
      <c r="C179" s="50"/>
      <c r="D179" s="50"/>
      <c r="E179" s="50"/>
      <c r="F179" s="50"/>
      <c r="R179" s="169"/>
    </row>
    <row r="180" spans="1:21" ht="15" customHeight="1">
      <c r="A180" s="51" t="s">
        <v>42</v>
      </c>
      <c r="B180" s="51" t="s">
        <v>937</v>
      </c>
      <c r="C180" s="51" t="s">
        <v>938</v>
      </c>
      <c r="D180" s="51" t="s">
        <v>939</v>
      </c>
      <c r="E180" s="51" t="s">
        <v>940</v>
      </c>
      <c r="F180" s="51" t="s">
        <v>941</v>
      </c>
      <c r="R180" s="169"/>
    </row>
    <row r="181" spans="1:21" ht="15" customHeight="1">
      <c r="A181" s="52" t="s">
        <v>28</v>
      </c>
      <c r="B181" s="108"/>
      <c r="C181" s="108"/>
      <c r="D181" s="108"/>
      <c r="E181" s="108"/>
      <c r="F181" s="108"/>
      <c r="K181" s="166"/>
      <c r="L181" s="166"/>
      <c r="M181" s="166"/>
      <c r="N181" s="166"/>
      <c r="O181" s="166"/>
      <c r="P181" s="166"/>
      <c r="Q181" s="34"/>
      <c r="R181" s="36"/>
      <c r="S181" s="166"/>
      <c r="T181" s="166"/>
      <c r="U181" s="35" t="s">
        <v>601</v>
      </c>
    </row>
    <row r="182" spans="1:21" ht="15" customHeight="1">
      <c r="A182" s="53" t="s">
        <v>29</v>
      </c>
      <c r="B182" s="110"/>
      <c r="C182" s="110"/>
      <c r="D182" s="110"/>
      <c r="E182" s="110"/>
      <c r="F182" s="110"/>
      <c r="K182" s="36">
        <f t="shared" ref="K182:P182" si="78">IF(B182&gt;0%, 1, 0)</f>
        <v>0</v>
      </c>
      <c r="L182" s="36">
        <f t="shared" si="78"/>
        <v>0</v>
      </c>
      <c r="M182" s="36">
        <f t="shared" si="78"/>
        <v>0</v>
      </c>
      <c r="N182" s="36">
        <f t="shared" si="78"/>
        <v>0</v>
      </c>
      <c r="O182" s="36">
        <f t="shared" si="78"/>
        <v>0</v>
      </c>
      <c r="P182" s="36">
        <f t="shared" si="78"/>
        <v>0</v>
      </c>
      <c r="Q182" s="34"/>
      <c r="R182" s="36">
        <f>SUM(B182:G182)</f>
        <v>0</v>
      </c>
      <c r="S182" s="166">
        <f>SUM(K182:P182)</f>
        <v>0</v>
      </c>
      <c r="T182" s="166"/>
      <c r="U182" s="37">
        <f>IF(S182&gt;0,(R182+R183)/S182,0)</f>
        <v>0</v>
      </c>
    </row>
    <row r="183" spans="1:21" ht="15" customHeight="1">
      <c r="A183" s="52" t="s">
        <v>30</v>
      </c>
      <c r="B183" s="128" t="str">
        <f>IF(OR(B182="Beta",B182="BETA",B182="CREATE",B182="Create"),B182,IF(B182=1,"High Honors",IF(B182&gt;=0.9,"Honors",IF(B182&gt;=0.7,"Pass",""))))</f>
        <v/>
      </c>
      <c r="C183" s="128" t="str">
        <f>IF(OR(C182="Beta",C182="BETA",C182="CREATE",C182="Create"),C182,IF(C182=1,"High Honors",IF(C182&gt;=0.9,"Honors",IF(C182&gt;=0.7,"Pass",""))))</f>
        <v/>
      </c>
      <c r="D183" s="128" t="str">
        <f>IF(OR(D182="Beta",D182="BETA",D182="CREATE",D182="Create"),D182,IF(D182=1,"High Honors",IF(D182&gt;=0.9,"Honors",IF(D182&gt;=0.7,"Pass",""))))</f>
        <v/>
      </c>
      <c r="E183" s="128" t="str">
        <f>IF(OR(E182="Beta",E182="BETA",E182="CREATE",E182="Create"),E182,IF(E182=1,"High Honors",IF(E182&gt;=0.9,"Honors",IF(E182&gt;=0.7,"Pass",""))))</f>
        <v/>
      </c>
      <c r="F183" s="128" t="str">
        <f>IF(OR(F182="Beta",F182="BETA",F182="CREATE",F182="Create"),F182,IF(F182=1,"High Honors",IF(F182&gt;=0.9,"Honors",IF(F182&gt;=0.7,"Pass",""))))</f>
        <v/>
      </c>
      <c r="K183" s="36"/>
      <c r="L183" s="36"/>
      <c r="M183" s="36"/>
      <c r="N183" s="36"/>
      <c r="O183" s="36"/>
      <c r="P183" s="36"/>
      <c r="Q183" s="34"/>
      <c r="R183" s="36">
        <f>COUNTIF(B182:G182,"BETA")+COUNTIF(B182:G182,"CREATE")</f>
        <v>0</v>
      </c>
      <c r="S183" s="166"/>
      <c r="T183" s="166"/>
      <c r="U183" s="189"/>
    </row>
    <row r="184" spans="1:21" ht="15" customHeight="1">
      <c r="R184" s="169"/>
    </row>
    <row r="185" spans="1:21" ht="15" customHeight="1">
      <c r="R185" s="169"/>
    </row>
    <row r="186" spans="1:21" ht="15" customHeight="1">
      <c r="A186" s="439" t="s">
        <v>94</v>
      </c>
      <c r="B186" s="440"/>
      <c r="C186" s="50"/>
      <c r="D186" s="50"/>
      <c r="E186" s="50"/>
      <c r="F186" s="50"/>
      <c r="R186" s="169"/>
    </row>
    <row r="187" spans="1:21" ht="15" customHeight="1">
      <c r="A187" s="51" t="s">
        <v>42</v>
      </c>
      <c r="B187" s="51" t="s">
        <v>942</v>
      </c>
      <c r="C187" s="51" t="s">
        <v>943</v>
      </c>
      <c r="D187" s="51" t="s">
        <v>944</v>
      </c>
      <c r="E187" s="51" t="s">
        <v>945</v>
      </c>
      <c r="F187" s="51" t="s">
        <v>946</v>
      </c>
      <c r="R187" s="169"/>
    </row>
    <row r="188" spans="1:21" ht="15" customHeight="1">
      <c r="A188" s="52" t="s">
        <v>28</v>
      </c>
      <c r="B188" s="108"/>
      <c r="C188" s="108"/>
      <c r="D188" s="108"/>
      <c r="E188" s="108"/>
      <c r="F188" s="108"/>
      <c r="K188" s="166"/>
      <c r="L188" s="166"/>
      <c r="M188" s="166"/>
      <c r="N188" s="166"/>
      <c r="O188" s="166"/>
      <c r="P188" s="166"/>
      <c r="Q188" s="34"/>
      <c r="R188" s="36"/>
      <c r="S188" s="166"/>
      <c r="T188" s="166"/>
      <c r="U188" s="35" t="s">
        <v>601</v>
      </c>
    </row>
    <row r="189" spans="1:21" ht="15" customHeight="1">
      <c r="A189" s="53" t="s">
        <v>29</v>
      </c>
      <c r="B189" s="110"/>
      <c r="C189" s="110"/>
      <c r="D189" s="110"/>
      <c r="E189" s="110"/>
      <c r="F189" s="110"/>
      <c r="K189" s="36">
        <f t="shared" ref="K189:P189" si="79">IF(B189&gt;0%, 1, 0)</f>
        <v>0</v>
      </c>
      <c r="L189" s="36">
        <f t="shared" si="79"/>
        <v>0</v>
      </c>
      <c r="M189" s="36">
        <f t="shared" si="79"/>
        <v>0</v>
      </c>
      <c r="N189" s="36">
        <f t="shared" si="79"/>
        <v>0</v>
      </c>
      <c r="O189" s="36">
        <f t="shared" si="79"/>
        <v>0</v>
      </c>
      <c r="P189" s="36">
        <f t="shared" si="79"/>
        <v>0</v>
      </c>
      <c r="Q189" s="34"/>
      <c r="R189" s="36">
        <f>SUM(B189:G189)</f>
        <v>0</v>
      </c>
      <c r="S189" s="166">
        <f>SUM(K189:P189)</f>
        <v>0</v>
      </c>
      <c r="T189" s="166"/>
      <c r="U189" s="37">
        <f>IF(S189&gt;0,(R189+R190)/S189,0)</f>
        <v>0</v>
      </c>
    </row>
    <row r="190" spans="1:21" ht="15" customHeight="1">
      <c r="A190" s="52" t="s">
        <v>30</v>
      </c>
      <c r="B190" s="128" t="str">
        <f>IF(OR(B189="Beta",B189="BETA",B189="CREATE",B189="Create"),B189,IF(B189=1,"High Honors",IF(B189&gt;=0.9,"Honors",IF(B189&gt;=0.7,"Pass",""))))</f>
        <v/>
      </c>
      <c r="C190" s="128" t="str">
        <f>IF(OR(C189="Beta",C189="BETA",C189="CREATE",C189="Create"),C189,IF(C189=1,"High Honors",IF(C189&gt;=0.9,"Honors",IF(C189&gt;=0.7,"Pass",""))))</f>
        <v/>
      </c>
      <c r="D190" s="128" t="str">
        <f>IF(OR(D189="Beta",D189="BETA",D189="CREATE",D189="Create"),D189,IF(D189=1,"High Honors",IF(D189&gt;=0.9,"Honors",IF(D189&gt;=0.7,"Pass",""))))</f>
        <v/>
      </c>
      <c r="E190" s="128" t="str">
        <f>IF(OR(E189="Beta",E189="BETA",E189="CREATE",E189="Create"),E189,IF(E189=1,"High Honors",IF(E189&gt;=0.9,"Honors",IF(E189&gt;=0.7,"Pass",""))))</f>
        <v/>
      </c>
      <c r="F190" s="128" t="str">
        <f>IF(OR(F189="Beta",F189="BETA",F189="CREATE",F189="Create"),F189,IF(F189=1,"High Honors",IF(F189&gt;=0.9,"Honors",IF(F189&gt;=0.7,"Pass",""))))</f>
        <v/>
      </c>
      <c r="K190" s="36"/>
      <c r="L190" s="36"/>
      <c r="M190" s="36"/>
      <c r="N190" s="36"/>
      <c r="O190" s="36"/>
      <c r="P190" s="36"/>
      <c r="Q190" s="34"/>
      <c r="R190" s="36">
        <f>COUNTIF(B189:G189,"BETA")+COUNTIF(B189:G189,"CREATE")</f>
        <v>0</v>
      </c>
      <c r="S190" s="166"/>
      <c r="T190" s="166"/>
      <c r="U190" s="189"/>
    </row>
    <row r="191" spans="1:21" ht="15" customHeight="1">
      <c r="R191" s="169"/>
    </row>
    <row r="192" spans="1:21" ht="15" customHeight="1">
      <c r="A192" s="439" t="s">
        <v>952</v>
      </c>
      <c r="B192" s="440"/>
      <c r="C192" s="50"/>
      <c r="D192" s="50"/>
      <c r="E192" s="50"/>
      <c r="F192" s="50"/>
      <c r="R192" s="169"/>
    </row>
    <row r="193" spans="1:21" ht="15" customHeight="1">
      <c r="A193" s="51" t="s">
        <v>42</v>
      </c>
      <c r="B193" s="51" t="s">
        <v>947</v>
      </c>
      <c r="C193" s="51" t="s">
        <v>948</v>
      </c>
      <c r="D193" s="51" t="s">
        <v>949</v>
      </c>
      <c r="E193" s="51" t="s">
        <v>950</v>
      </c>
      <c r="F193" s="51" t="s">
        <v>951</v>
      </c>
      <c r="R193" s="169"/>
    </row>
    <row r="194" spans="1:21" ht="15" customHeight="1">
      <c r="A194" s="52" t="s">
        <v>28</v>
      </c>
      <c r="B194" s="108"/>
      <c r="C194" s="108"/>
      <c r="D194" s="108"/>
      <c r="E194" s="108"/>
      <c r="F194" s="108"/>
      <c r="K194" s="166"/>
      <c r="L194" s="166"/>
      <c r="M194" s="166"/>
      <c r="N194" s="166"/>
      <c r="O194" s="166"/>
      <c r="P194" s="166"/>
      <c r="Q194" s="34"/>
      <c r="R194" s="36"/>
      <c r="S194" s="166"/>
      <c r="T194" s="166"/>
      <c r="U194" s="35" t="s">
        <v>601</v>
      </c>
    </row>
    <row r="195" spans="1:21" ht="15" customHeight="1">
      <c r="A195" s="53" t="s">
        <v>29</v>
      </c>
      <c r="B195" s="110"/>
      <c r="C195" s="110"/>
      <c r="D195" s="110"/>
      <c r="E195" s="110"/>
      <c r="F195" s="110"/>
      <c r="K195" s="36">
        <f t="shared" ref="K195:P195" si="80">IF(B195&gt;0%, 1, 0)</f>
        <v>0</v>
      </c>
      <c r="L195" s="36">
        <f t="shared" si="80"/>
        <v>0</v>
      </c>
      <c r="M195" s="36">
        <f t="shared" si="80"/>
        <v>0</v>
      </c>
      <c r="N195" s="36">
        <f t="shared" si="80"/>
        <v>0</v>
      </c>
      <c r="O195" s="36">
        <f t="shared" si="80"/>
        <v>0</v>
      </c>
      <c r="P195" s="36">
        <f t="shared" si="80"/>
        <v>0</v>
      </c>
      <c r="Q195" s="34"/>
      <c r="R195" s="36">
        <f>SUM(B195:G195)</f>
        <v>0</v>
      </c>
      <c r="S195" s="166">
        <f>SUM(K195:P195)</f>
        <v>0</v>
      </c>
      <c r="T195" s="166"/>
      <c r="U195" s="37">
        <f>IF(S195&gt;0,(R195+R196)/S195,0)</f>
        <v>0</v>
      </c>
    </row>
    <row r="196" spans="1:21" ht="15" customHeight="1">
      <c r="A196" s="52" t="s">
        <v>30</v>
      </c>
      <c r="B196" s="128" t="str">
        <f>IF(OR(B195="Beta",B195="BETA",B195="CREATE",B195="Create"),B195,IF(B195=1,"High Honors",IF(B195&gt;=0.9,"Honors",IF(B195&gt;=0.7,"Pass",""))))</f>
        <v/>
      </c>
      <c r="C196" s="128" t="str">
        <f>IF(OR(C195="Beta",C195="BETA",C195="CREATE",C195="Create"),C195,IF(C195=1,"High Honors",IF(C195&gt;=0.9,"Honors",IF(C195&gt;=0.7,"Pass",""))))</f>
        <v/>
      </c>
      <c r="D196" s="128" t="str">
        <f>IF(OR(D195="Beta",D195="BETA",D195="CREATE",D195="Create"),D195,IF(D195=1,"High Honors",IF(D195&gt;=0.9,"Honors",IF(D195&gt;=0.7,"Pass",""))))</f>
        <v/>
      </c>
      <c r="E196" s="128" t="str">
        <f>IF(OR(E195="Beta",E195="BETA",E195="CREATE",E195="Create"),E195,IF(E195=1,"High Honors",IF(E195&gt;=0.9,"Honors",IF(E195&gt;=0.7,"Pass",""))))</f>
        <v/>
      </c>
      <c r="F196" s="128" t="str">
        <f>IF(OR(F195="Beta",F195="BETA",F195="CREATE",F195="Create"),F195,IF(F195=1,"High Honors",IF(F195&gt;=0.9,"Honors",IF(F195&gt;=0.7,"Pass",""))))</f>
        <v/>
      </c>
      <c r="K196" s="36"/>
      <c r="L196" s="36"/>
      <c r="M196" s="36"/>
      <c r="N196" s="36"/>
      <c r="O196" s="36"/>
      <c r="P196" s="36"/>
      <c r="Q196" s="34"/>
      <c r="R196" s="36">
        <f>COUNTIF(B195:G195,"BETA")+COUNTIF(B195:G195,"CREATE")</f>
        <v>0</v>
      </c>
      <c r="S196" s="166"/>
      <c r="T196" s="166"/>
      <c r="U196" s="189"/>
    </row>
    <row r="197" spans="1:21" ht="15" customHeight="1">
      <c r="R197" s="169"/>
    </row>
    <row r="198" spans="1:21" ht="15" customHeight="1">
      <c r="A198" s="439" t="s">
        <v>1057</v>
      </c>
      <c r="B198" s="440"/>
      <c r="C198" s="50"/>
      <c r="D198" s="50"/>
      <c r="E198" s="50"/>
      <c r="F198" s="50"/>
      <c r="R198" s="169"/>
    </row>
    <row r="199" spans="1:21" ht="15" customHeight="1">
      <c r="A199" s="51" t="s">
        <v>42</v>
      </c>
      <c r="B199" s="51" t="s">
        <v>1083</v>
      </c>
      <c r="C199" s="51" t="s">
        <v>1084</v>
      </c>
      <c r="R199" s="169"/>
    </row>
    <row r="200" spans="1:21" ht="15" customHeight="1">
      <c r="A200" s="52" t="s">
        <v>28</v>
      </c>
      <c r="B200" s="108"/>
      <c r="C200" s="108"/>
      <c r="K200" s="166"/>
      <c r="L200" s="166"/>
      <c r="M200" s="166"/>
      <c r="N200" s="166"/>
      <c r="O200" s="166"/>
      <c r="P200" s="166"/>
      <c r="Q200" s="34"/>
      <c r="R200" s="36"/>
      <c r="S200" s="166"/>
      <c r="T200" s="166"/>
      <c r="U200" s="35" t="s">
        <v>601</v>
      </c>
    </row>
    <row r="201" spans="1:21" ht="15" customHeight="1">
      <c r="A201" s="53" t="s">
        <v>29</v>
      </c>
      <c r="B201" s="110"/>
      <c r="C201" s="110"/>
      <c r="K201" s="36">
        <f t="shared" ref="K201" si="81">IF(B201&gt;0%, 1, 0)</f>
        <v>0</v>
      </c>
      <c r="L201" s="36">
        <f t="shared" ref="L201" si="82">IF(C201&gt;0%, 1, 0)</f>
        <v>0</v>
      </c>
      <c r="M201" s="36">
        <f t="shared" ref="M201" si="83">IF(D201&gt;0%, 1, 0)</f>
        <v>0</v>
      </c>
      <c r="N201" s="36">
        <f t="shared" ref="N201" si="84">IF(E201&gt;0%, 1, 0)</f>
        <v>0</v>
      </c>
      <c r="O201" s="36">
        <f t="shared" ref="O201" si="85">IF(F201&gt;0%, 1, 0)</f>
        <v>0</v>
      </c>
      <c r="P201" s="36">
        <f t="shared" ref="P201" si="86">IF(G201&gt;0%, 1, 0)</f>
        <v>0</v>
      </c>
      <c r="Q201" s="34"/>
      <c r="R201" s="36">
        <f>SUM(B201:G201)</f>
        <v>0</v>
      </c>
      <c r="S201" s="166">
        <f>SUM(K201:P201)</f>
        <v>0</v>
      </c>
      <c r="T201" s="166"/>
      <c r="U201" s="37">
        <f>IF(S201&gt;0,(R201+R202)/S201,0)</f>
        <v>0</v>
      </c>
    </row>
    <row r="202" spans="1:21" ht="15" customHeight="1">
      <c r="A202" s="52" t="s">
        <v>30</v>
      </c>
      <c r="B202" s="128" t="str">
        <f>IF(OR(B201="Beta",B201="BETA",B201="CREATE",B201="Create"),B201,IF(B201=1,"High Honors",IF(B201&gt;=0.9,"Honors",IF(B201&gt;=0.7,"Pass",""))))</f>
        <v/>
      </c>
      <c r="C202" s="128" t="str">
        <f>IF(OR(C201="Beta",C201="BETA",C201="CREATE",C201="Create"),C201,IF(C201=1,"High Honors",IF(C201&gt;=0.9,"Honors",IF(C201&gt;=0.7,"Pass",""))))</f>
        <v/>
      </c>
      <c r="K202" s="36"/>
      <c r="L202" s="36"/>
      <c r="M202" s="36"/>
      <c r="N202" s="36"/>
      <c r="O202" s="36"/>
      <c r="P202" s="36"/>
      <c r="Q202" s="34"/>
      <c r="R202" s="36">
        <f>COUNTIF(B201:G201,"BETA")+COUNTIF(B201:G201,"CREATE")</f>
        <v>0</v>
      </c>
      <c r="S202" s="166"/>
      <c r="T202" s="166"/>
      <c r="U202" s="194"/>
    </row>
    <row r="203" spans="1:21" ht="15" customHeight="1">
      <c r="R203" s="169"/>
    </row>
    <row r="204" spans="1:21" ht="15" customHeight="1">
      <c r="A204" s="439" t="s">
        <v>1085</v>
      </c>
      <c r="B204" s="440"/>
      <c r="C204" s="50"/>
      <c r="D204" s="50"/>
      <c r="E204" s="50"/>
      <c r="F204" s="50"/>
      <c r="R204" s="169"/>
    </row>
    <row r="205" spans="1:21" ht="15" customHeight="1">
      <c r="A205" s="51" t="s">
        <v>42</v>
      </c>
      <c r="B205" s="51" t="s">
        <v>1086</v>
      </c>
      <c r="C205" s="51" t="s">
        <v>1087</v>
      </c>
      <c r="D205" s="51" t="s">
        <v>1088</v>
      </c>
      <c r="E205" s="51" t="s">
        <v>1089</v>
      </c>
      <c r="F205" s="51" t="s">
        <v>1090</v>
      </c>
      <c r="G205" s="51" t="s">
        <v>1091</v>
      </c>
      <c r="H205" s="51" t="s">
        <v>1092</v>
      </c>
      <c r="R205" s="169"/>
    </row>
    <row r="206" spans="1:21" ht="15" customHeight="1">
      <c r="A206" s="52" t="s">
        <v>28</v>
      </c>
      <c r="B206" s="108"/>
      <c r="C206" s="108"/>
      <c r="D206" s="108"/>
      <c r="E206" s="108"/>
      <c r="F206" s="108"/>
      <c r="G206" s="108"/>
      <c r="H206" s="108"/>
      <c r="K206" s="166"/>
      <c r="L206" s="166"/>
      <c r="M206" s="166"/>
      <c r="N206" s="166"/>
      <c r="O206" s="166"/>
      <c r="P206" s="166"/>
      <c r="Q206" s="34"/>
      <c r="R206" s="36"/>
      <c r="S206" s="166"/>
      <c r="T206" s="166"/>
      <c r="U206" s="35" t="s">
        <v>601</v>
      </c>
    </row>
    <row r="207" spans="1:21" ht="15" customHeight="1">
      <c r="A207" s="53" t="s">
        <v>29</v>
      </c>
      <c r="B207" s="110"/>
      <c r="C207" s="110"/>
      <c r="D207" s="110"/>
      <c r="E207" s="110"/>
      <c r="F207" s="110"/>
      <c r="G207" s="110"/>
      <c r="H207" s="110"/>
      <c r="K207" s="36">
        <f>IF(B207&gt;0%, 1, 0)</f>
        <v>0</v>
      </c>
      <c r="L207" s="36">
        <f>IF(C207&gt;0%, 1, 0)</f>
        <v>0</v>
      </c>
      <c r="M207" s="36">
        <f>IF(D207&gt;0%, 1, 0)</f>
        <v>0</v>
      </c>
      <c r="N207" s="36">
        <f>IF(E207&gt;0%, 1, 0)</f>
        <v>0</v>
      </c>
      <c r="O207" s="36">
        <f>IF(F207&gt;0%, 1, 0)</f>
        <v>0</v>
      </c>
      <c r="P207" s="36">
        <f>IF(G207&gt;0%, 1, 0)</f>
        <v>0</v>
      </c>
      <c r="Q207" s="36">
        <f>IF(H207&gt;0%, 1, 0)</f>
        <v>0</v>
      </c>
      <c r="R207" s="36">
        <f>SUM(B207:H207)</f>
        <v>0</v>
      </c>
      <c r="S207" s="166">
        <f>SUM(K207:Q207)</f>
        <v>0</v>
      </c>
      <c r="T207" s="166"/>
      <c r="U207" s="37">
        <f>IF(S207&gt;0,(R207+R208)/S207,0)</f>
        <v>0</v>
      </c>
    </row>
    <row r="208" spans="1:21" ht="15" customHeight="1">
      <c r="A208" s="52" t="s">
        <v>30</v>
      </c>
      <c r="B208" s="128" t="str">
        <f>IF(OR(B207="Beta",B207="BETA",B207="CREATE",B207="Create"),B207,IF(B207=1,"High Honors",IF(B207&gt;=0.9,"Honors",IF(B207&gt;=0.7,"Pass",""))))</f>
        <v/>
      </c>
      <c r="C208" s="128" t="str">
        <f>IF(OR(C207="Beta",C207="BETA",C207="CREATE",C207="Create"),C207,IF(C207=1,"High Honors",IF(C207&gt;=0.9,"Honors",IF(C207&gt;=0.7,"Pass",""))))</f>
        <v/>
      </c>
      <c r="D208" s="128" t="str">
        <f>IF(OR(D207="Beta",D207="BETA",D207="CREATE",D207="Create"),D207,IF(D207=1,"High Honors",IF(D207&gt;=0.9,"Honors",IF(D207&gt;=0.7,"Pass",""))))</f>
        <v/>
      </c>
      <c r="E208" s="128" t="str">
        <f>IF(OR(E207="Beta",E207="BETA",E207="CREATE",E207="Create"),E207,IF(E207=1,"High Honors",IF(E207&gt;=0.9,"Honors",IF(E207&gt;=0.7,"Pass",""))))</f>
        <v/>
      </c>
      <c r="F208" s="128" t="str">
        <f>IF(OR(F207="Beta",F207="BETA",F207="CREATE",F207="Create"),F207,IF(F207=1,"High Honors",IF(F207&gt;=0.9,"Honors",IF(F207&gt;=0.7,"Pass",""))))</f>
        <v/>
      </c>
      <c r="G208" s="128" t="str">
        <f t="shared" ref="G208:H208" si="87">IF(OR(G207="Beta",G207="BETA",G207="CREATE",G207="Create"),G207,IF(G207=1,"High Honors",IF(G207&gt;=0.9,"Honors",IF(G207&gt;=0.7,"Pass",""))))</f>
        <v/>
      </c>
      <c r="H208" s="128" t="str">
        <f t="shared" si="87"/>
        <v/>
      </c>
      <c r="K208" s="36"/>
      <c r="L208" s="36"/>
      <c r="M208" s="36"/>
      <c r="N208" s="36"/>
      <c r="O208" s="36"/>
      <c r="P208" s="36"/>
      <c r="Q208" s="34"/>
      <c r="R208" s="36">
        <f>COUNTIF(B207:H207,"BETA")+COUNTIF(B207:H207,"CREATE")</f>
        <v>0</v>
      </c>
      <c r="S208" s="166"/>
      <c r="T208" s="166"/>
      <c r="U208" s="194"/>
    </row>
    <row r="209" spans="1:21" ht="15" customHeight="1">
      <c r="R209" s="169"/>
    </row>
    <row r="210" spans="1:21" ht="15" customHeight="1">
      <c r="A210" s="439" t="s">
        <v>158</v>
      </c>
      <c r="B210" s="440"/>
      <c r="C210" s="50"/>
      <c r="D210" s="50"/>
      <c r="E210" s="50"/>
      <c r="F210" s="50"/>
      <c r="R210" s="169"/>
    </row>
    <row r="211" spans="1:21" ht="15" customHeight="1">
      <c r="A211" s="51" t="s">
        <v>42</v>
      </c>
      <c r="B211" s="51" t="s">
        <v>1093</v>
      </c>
      <c r="C211" s="51" t="s">
        <v>1094</v>
      </c>
      <c r="D211" s="51" t="s">
        <v>1095</v>
      </c>
      <c r="E211" s="51" t="s">
        <v>1096</v>
      </c>
      <c r="F211" s="51" t="s">
        <v>1097</v>
      </c>
      <c r="R211" s="169"/>
    </row>
    <row r="212" spans="1:21" ht="15" customHeight="1">
      <c r="A212" s="52" t="s">
        <v>28</v>
      </c>
      <c r="B212" s="108"/>
      <c r="C212" s="108"/>
      <c r="D212" s="108"/>
      <c r="E212" s="108"/>
      <c r="F212" s="108"/>
      <c r="K212" s="166"/>
      <c r="L212" s="166"/>
      <c r="M212" s="166"/>
      <c r="N212" s="166"/>
      <c r="O212" s="166"/>
      <c r="P212" s="166"/>
      <c r="Q212" s="34"/>
      <c r="R212" s="36"/>
      <c r="S212" s="166"/>
      <c r="T212" s="166"/>
      <c r="U212" s="35" t="s">
        <v>601</v>
      </c>
    </row>
    <row r="213" spans="1:21" ht="15" customHeight="1">
      <c r="A213" s="53" t="s">
        <v>29</v>
      </c>
      <c r="B213" s="110"/>
      <c r="C213" s="110"/>
      <c r="D213" s="110"/>
      <c r="E213" s="110"/>
      <c r="F213" s="110"/>
      <c r="K213" s="36">
        <f t="shared" ref="K213" si="88">IF(B213&gt;0%, 1, 0)</f>
        <v>0</v>
      </c>
      <c r="L213" s="36">
        <f t="shared" ref="L213" si="89">IF(C213&gt;0%, 1, 0)</f>
        <v>0</v>
      </c>
      <c r="M213" s="36">
        <f t="shared" ref="M213" si="90">IF(D213&gt;0%, 1, 0)</f>
        <v>0</v>
      </c>
      <c r="N213" s="36">
        <f t="shared" ref="N213" si="91">IF(E213&gt;0%, 1, 0)</f>
        <v>0</v>
      </c>
      <c r="O213" s="36">
        <f t="shared" ref="O213" si="92">IF(F213&gt;0%, 1, 0)</f>
        <v>0</v>
      </c>
      <c r="P213" s="36">
        <f t="shared" ref="P213" si="93">IF(G213&gt;0%, 1, 0)</f>
        <v>0</v>
      </c>
      <c r="Q213" s="34"/>
      <c r="R213" s="36">
        <f>SUM(B213:G213)</f>
        <v>0</v>
      </c>
      <c r="S213" s="166">
        <f>SUM(K213:P213)</f>
        <v>0</v>
      </c>
      <c r="T213" s="166"/>
      <c r="U213" s="37">
        <f>IF(S213&gt;0,(R213+R214)/S213,0)</f>
        <v>0</v>
      </c>
    </row>
    <row r="214" spans="1:21" ht="15" customHeight="1">
      <c r="A214" s="52" t="s">
        <v>30</v>
      </c>
      <c r="B214" s="128" t="str">
        <f>IF(OR(B213="Beta",B213="BETA",B213="CREATE",B213="Create"),B213,IF(B213=1,"High Honors",IF(B213&gt;=0.9,"Honors",IF(B213&gt;=0.7,"Pass",""))))</f>
        <v/>
      </c>
      <c r="C214" s="128" t="str">
        <f>IF(OR(C213="Beta",C213="BETA",C213="CREATE",C213="Create"),C213,IF(C213=1,"High Honors",IF(C213&gt;=0.9,"Honors",IF(C213&gt;=0.7,"Pass",""))))</f>
        <v/>
      </c>
      <c r="D214" s="128" t="str">
        <f>IF(OR(D213="Beta",D213="BETA",D213="CREATE",D213="Create"),D213,IF(D213=1,"High Honors",IF(D213&gt;=0.9,"Honors",IF(D213&gt;=0.7,"Pass",""))))</f>
        <v/>
      </c>
      <c r="E214" s="128" t="str">
        <f>IF(OR(E213="Beta",E213="BETA",E213="CREATE",E213="Create"),E213,IF(E213=1,"High Honors",IF(E213&gt;=0.9,"Honors",IF(E213&gt;=0.7,"Pass",""))))</f>
        <v/>
      </c>
      <c r="F214" s="128" t="str">
        <f>IF(OR(F213="Beta",F213="BETA",F213="CREATE",F213="Create"),F213,IF(F213=1,"High Honors",IF(F213&gt;=0.9,"Honors",IF(F213&gt;=0.7,"Pass",""))))</f>
        <v/>
      </c>
      <c r="K214" s="36"/>
      <c r="L214" s="36"/>
      <c r="M214" s="36"/>
      <c r="N214" s="36"/>
      <c r="O214" s="36"/>
      <c r="P214" s="36"/>
      <c r="Q214" s="34"/>
      <c r="R214" s="36">
        <f>COUNTIF(B213:G213,"BETA")+COUNTIF(B213:G213,"CREATE")</f>
        <v>0</v>
      </c>
      <c r="S214" s="166"/>
      <c r="T214" s="166"/>
      <c r="U214" s="194"/>
    </row>
    <row r="215" spans="1:21" ht="15" customHeight="1">
      <c r="R215" s="169"/>
    </row>
    <row r="216" spans="1:21" ht="15" customHeight="1">
      <c r="A216" s="439" t="s">
        <v>1098</v>
      </c>
      <c r="B216" s="440"/>
      <c r="C216" s="50"/>
      <c r="D216" s="50"/>
      <c r="E216" s="50"/>
      <c r="F216" s="50"/>
      <c r="R216" s="169"/>
    </row>
    <row r="217" spans="1:21" ht="15" customHeight="1">
      <c r="A217" s="51" t="s">
        <v>42</v>
      </c>
      <c r="B217" s="51" t="s">
        <v>1099</v>
      </c>
      <c r="C217" s="51" t="s">
        <v>1100</v>
      </c>
      <c r="D217" s="51" t="s">
        <v>1101</v>
      </c>
      <c r="E217" s="51" t="s">
        <v>1102</v>
      </c>
      <c r="F217" s="51" t="s">
        <v>1103</v>
      </c>
      <c r="R217" s="169"/>
    </row>
    <row r="218" spans="1:21" ht="15" customHeight="1">
      <c r="A218" s="52" t="s">
        <v>28</v>
      </c>
      <c r="B218" s="108"/>
      <c r="C218" s="108"/>
      <c r="D218" s="108"/>
      <c r="E218" s="108"/>
      <c r="F218" s="108"/>
      <c r="K218" s="166"/>
      <c r="L218" s="166"/>
      <c r="M218" s="166"/>
      <c r="N218" s="166"/>
      <c r="O218" s="166"/>
      <c r="P218" s="166"/>
      <c r="Q218" s="34"/>
      <c r="R218" s="36"/>
      <c r="S218" s="166"/>
      <c r="T218" s="166"/>
      <c r="U218" s="35" t="s">
        <v>601</v>
      </c>
    </row>
    <row r="219" spans="1:21" ht="15" customHeight="1">
      <c r="A219" s="53" t="s">
        <v>29</v>
      </c>
      <c r="B219" s="110"/>
      <c r="C219" s="110"/>
      <c r="D219" s="110"/>
      <c r="E219" s="110"/>
      <c r="F219" s="110"/>
      <c r="K219" s="36">
        <f t="shared" ref="K219" si="94">IF(B219&gt;0%, 1, 0)</f>
        <v>0</v>
      </c>
      <c r="L219" s="36">
        <f t="shared" ref="L219" si="95">IF(C219&gt;0%, 1, 0)</f>
        <v>0</v>
      </c>
      <c r="M219" s="36">
        <f t="shared" ref="M219" si="96">IF(D219&gt;0%, 1, 0)</f>
        <v>0</v>
      </c>
      <c r="N219" s="36">
        <f t="shared" ref="N219" si="97">IF(E219&gt;0%, 1, 0)</f>
        <v>0</v>
      </c>
      <c r="O219" s="36">
        <f t="shared" ref="O219" si="98">IF(F219&gt;0%, 1, 0)</f>
        <v>0</v>
      </c>
      <c r="P219" s="36">
        <f t="shared" ref="P219" si="99">IF(G219&gt;0%, 1, 0)</f>
        <v>0</v>
      </c>
      <c r="Q219" s="34"/>
      <c r="R219" s="36">
        <f>SUM(B219:G219)</f>
        <v>0</v>
      </c>
      <c r="S219" s="166">
        <f>SUM(K219:P219)</f>
        <v>0</v>
      </c>
      <c r="T219" s="166"/>
      <c r="U219" s="37">
        <f>IF(S219&gt;0,(R219+R220)/S219,0)</f>
        <v>0</v>
      </c>
    </row>
    <row r="220" spans="1:21" ht="15" customHeight="1">
      <c r="A220" s="52" t="s">
        <v>30</v>
      </c>
      <c r="B220" s="128" t="str">
        <f>IF(OR(B219="Beta",B219="BETA",B219="CREATE",B219="Create"),B219,IF(B219=1,"High Honors",IF(B219&gt;=0.9,"Honors",IF(B219&gt;=0.7,"Pass",""))))</f>
        <v/>
      </c>
      <c r="C220" s="128" t="str">
        <f>IF(OR(C219="Beta",C219="BETA",C219="CREATE",C219="Create"),C219,IF(C219=1,"High Honors",IF(C219&gt;=0.9,"Honors",IF(C219&gt;=0.7,"Pass",""))))</f>
        <v/>
      </c>
      <c r="D220" s="128" t="str">
        <f>IF(OR(D219="Beta",D219="BETA",D219="CREATE",D219="Create"),D219,IF(D219=1,"High Honors",IF(D219&gt;=0.9,"Honors",IF(D219&gt;=0.7,"Pass",""))))</f>
        <v/>
      </c>
      <c r="E220" s="128" t="str">
        <f>IF(OR(E219="Beta",E219="BETA",E219="CREATE",E219="Create"),E219,IF(E219=1,"High Honors",IF(E219&gt;=0.9,"Honors",IF(E219&gt;=0.7,"Pass",""))))</f>
        <v/>
      </c>
      <c r="F220" s="128" t="str">
        <f>IF(OR(F219="Beta",F219="BETA",F219="CREATE",F219="Create"),F219,IF(F219=1,"High Honors",IF(F219&gt;=0.9,"Honors",IF(F219&gt;=0.7,"Pass",""))))</f>
        <v/>
      </c>
      <c r="K220" s="36"/>
      <c r="L220" s="36"/>
      <c r="M220" s="36"/>
      <c r="N220" s="36"/>
      <c r="O220" s="36"/>
      <c r="P220" s="36"/>
      <c r="Q220" s="34"/>
      <c r="R220" s="36">
        <f>COUNTIF(B219:G219,"BETA")+COUNTIF(B219:G219,"CREATE")</f>
        <v>0</v>
      </c>
      <c r="S220" s="166"/>
      <c r="T220" s="166"/>
      <c r="U220" s="194"/>
    </row>
    <row r="221" spans="1:21" ht="15" customHeight="1">
      <c r="R221" s="169"/>
    </row>
    <row r="222" spans="1:21" ht="15" customHeight="1">
      <c r="R222" s="169"/>
    </row>
    <row r="223" spans="1:21" ht="15" customHeight="1">
      <c r="A223" s="439" t="s">
        <v>72</v>
      </c>
      <c r="B223" s="440"/>
      <c r="C223" s="50"/>
      <c r="D223" s="50"/>
      <c r="E223" s="50"/>
      <c r="F223" s="50"/>
      <c r="R223" s="169"/>
    </row>
    <row r="224" spans="1:21" ht="15" customHeight="1">
      <c r="A224" s="51" t="s">
        <v>42</v>
      </c>
      <c r="B224" s="51" t="s">
        <v>1104</v>
      </c>
      <c r="C224" s="51" t="s">
        <v>1105</v>
      </c>
      <c r="D224" s="51" t="s">
        <v>1112</v>
      </c>
      <c r="E224" s="51" t="s">
        <v>1106</v>
      </c>
      <c r="F224" s="51" t="s">
        <v>1107</v>
      </c>
      <c r="R224" s="169"/>
    </row>
    <row r="225" spans="1:21" ht="15" customHeight="1">
      <c r="A225" s="52" t="s">
        <v>28</v>
      </c>
      <c r="B225" s="108"/>
      <c r="C225" s="108"/>
      <c r="D225" s="108"/>
      <c r="E225" s="108"/>
      <c r="F225" s="108"/>
      <c r="K225" s="166"/>
      <c r="L225" s="166"/>
      <c r="M225" s="166"/>
      <c r="N225" s="166"/>
      <c r="O225" s="166"/>
      <c r="P225" s="166"/>
      <c r="Q225" s="34"/>
      <c r="R225" s="36"/>
      <c r="S225" s="166"/>
      <c r="T225" s="166"/>
      <c r="U225" s="35" t="s">
        <v>601</v>
      </c>
    </row>
    <row r="226" spans="1:21" ht="15" customHeight="1">
      <c r="A226" s="53" t="s">
        <v>29</v>
      </c>
      <c r="B226" s="110"/>
      <c r="C226" s="110"/>
      <c r="D226" s="110"/>
      <c r="E226" s="110"/>
      <c r="F226" s="110"/>
      <c r="K226" s="36">
        <f t="shared" ref="K226" si="100">IF(B226&gt;0%, 1, 0)</f>
        <v>0</v>
      </c>
      <c r="L226" s="36">
        <f t="shared" ref="L226" si="101">IF(C226&gt;0%, 1, 0)</f>
        <v>0</v>
      </c>
      <c r="M226" s="36">
        <f t="shared" ref="M226" si="102">IF(D226&gt;0%, 1, 0)</f>
        <v>0</v>
      </c>
      <c r="N226" s="36">
        <f t="shared" ref="N226" si="103">IF(E226&gt;0%, 1, 0)</f>
        <v>0</v>
      </c>
      <c r="O226" s="36">
        <f t="shared" ref="O226" si="104">IF(F226&gt;0%, 1, 0)</f>
        <v>0</v>
      </c>
      <c r="P226" s="36">
        <f t="shared" ref="P226" si="105">IF(G226&gt;0%, 1, 0)</f>
        <v>0</v>
      </c>
      <c r="Q226" s="34"/>
      <c r="R226" s="36">
        <f>SUM(B226:G226)</f>
        <v>0</v>
      </c>
      <c r="S226" s="166">
        <f>SUM(K226:P226)</f>
        <v>0</v>
      </c>
      <c r="T226" s="166"/>
      <c r="U226" s="37">
        <f>IF(S226&gt;0,(R226+R227)/S226,0)</f>
        <v>0</v>
      </c>
    </row>
    <row r="227" spans="1:21" ht="15" customHeight="1">
      <c r="A227" s="52" t="s">
        <v>30</v>
      </c>
      <c r="B227" s="128" t="str">
        <f>IF(OR(B226="Beta",B226="BETA",B226="CREATE",B226="Create"),B226,IF(B226=1,"High Honors",IF(B226&gt;=0.9,"Honors",IF(B226&gt;=0.7,"Pass",""))))</f>
        <v/>
      </c>
      <c r="C227" s="128" t="str">
        <f>IF(OR(C226="Beta",C226="BETA",C226="CREATE",C226="Create"),C226,IF(C226=1,"High Honors",IF(C226&gt;=0.9,"Honors",IF(C226&gt;=0.7,"Pass",""))))</f>
        <v/>
      </c>
      <c r="D227" s="128" t="str">
        <f>IF(OR(D226="Beta",D226="BETA",D226="CREATE",D226="Create"),D226,IF(D226=1,"High Honors",IF(D226&gt;=0.9,"Honors",IF(D226&gt;=0.7,"Pass",""))))</f>
        <v/>
      </c>
      <c r="E227" s="128" t="str">
        <f>IF(OR(E226="Beta",E226="BETA",E226="CREATE",E226="Create"),E226,IF(E226=1,"High Honors",IF(E226&gt;=0.9,"Honors",IF(E226&gt;=0.7,"Pass",""))))</f>
        <v/>
      </c>
      <c r="F227" s="128" t="str">
        <f>IF(OR(F226="Beta",F226="BETA",F226="CREATE",F226="Create"),F226,IF(F226=1,"High Honors",IF(F226&gt;=0.9,"Honors",IF(F226&gt;=0.7,"Pass",""))))</f>
        <v/>
      </c>
      <c r="K227" s="36"/>
      <c r="L227" s="36"/>
      <c r="M227" s="36"/>
      <c r="N227" s="36"/>
      <c r="O227" s="36"/>
      <c r="P227" s="36"/>
      <c r="Q227" s="34"/>
      <c r="R227" s="36">
        <f>COUNTIF(B226:G226,"BETA")+COUNTIF(B226:G226,"CREATE")</f>
        <v>0</v>
      </c>
      <c r="S227" s="166"/>
      <c r="T227" s="166"/>
      <c r="U227" s="194"/>
    </row>
    <row r="228" spans="1:21" ht="15" customHeight="1">
      <c r="R228" s="169"/>
    </row>
    <row r="229" spans="1:21" ht="15" customHeight="1">
      <c r="A229" s="439" t="s">
        <v>1108</v>
      </c>
      <c r="B229" s="440"/>
      <c r="C229" s="50"/>
      <c r="D229" s="50"/>
      <c r="E229" s="50"/>
      <c r="F229" s="50"/>
      <c r="R229" s="169"/>
    </row>
    <row r="230" spans="1:21" ht="15" customHeight="1">
      <c r="A230" s="51" t="s">
        <v>42</v>
      </c>
      <c r="B230" s="51" t="s">
        <v>1109</v>
      </c>
      <c r="C230" s="51" t="s">
        <v>1110</v>
      </c>
      <c r="D230" s="51" t="s">
        <v>1111</v>
      </c>
      <c r="E230" s="51" t="s">
        <v>1113</v>
      </c>
      <c r="F230" s="51" t="s">
        <v>1114</v>
      </c>
      <c r="R230" s="169"/>
    </row>
    <row r="231" spans="1:21" ht="15" customHeight="1">
      <c r="A231" s="52" t="s">
        <v>28</v>
      </c>
      <c r="B231" s="108"/>
      <c r="C231" s="108"/>
      <c r="D231" s="108"/>
      <c r="E231" s="108"/>
      <c r="F231" s="108"/>
      <c r="K231" s="166"/>
      <c r="L231" s="166"/>
      <c r="M231" s="166"/>
      <c r="N231" s="166"/>
      <c r="O231" s="166"/>
      <c r="P231" s="166"/>
      <c r="Q231" s="34"/>
      <c r="R231" s="36"/>
      <c r="S231" s="166"/>
      <c r="T231" s="166"/>
      <c r="U231" s="35" t="s">
        <v>601</v>
      </c>
    </row>
    <row r="232" spans="1:21" ht="15" customHeight="1">
      <c r="A232" s="53" t="s">
        <v>29</v>
      </c>
      <c r="B232" s="110"/>
      <c r="C232" s="110"/>
      <c r="D232" s="110"/>
      <c r="E232" s="110"/>
      <c r="F232" s="110"/>
      <c r="K232" s="36">
        <f t="shared" ref="K232" si="106">IF(B232&gt;0%, 1, 0)</f>
        <v>0</v>
      </c>
      <c r="L232" s="36">
        <f t="shared" ref="L232" si="107">IF(C232&gt;0%, 1, 0)</f>
        <v>0</v>
      </c>
      <c r="M232" s="36">
        <f t="shared" ref="M232" si="108">IF(D232&gt;0%, 1, 0)</f>
        <v>0</v>
      </c>
      <c r="N232" s="36">
        <f t="shared" ref="N232" si="109">IF(E232&gt;0%, 1, 0)</f>
        <v>0</v>
      </c>
      <c r="O232" s="36">
        <f t="shared" ref="O232" si="110">IF(F232&gt;0%, 1, 0)</f>
        <v>0</v>
      </c>
      <c r="P232" s="36">
        <f t="shared" ref="P232" si="111">IF(G232&gt;0%, 1, 0)</f>
        <v>0</v>
      </c>
      <c r="Q232" s="34"/>
      <c r="R232" s="36">
        <f>SUM(B232:G232)</f>
        <v>0</v>
      </c>
      <c r="S232" s="166">
        <f>SUM(K232:P232)</f>
        <v>0</v>
      </c>
      <c r="T232" s="166"/>
      <c r="U232" s="37">
        <f>IF(S232&gt;0,(R232+R233)/S232,0)</f>
        <v>0</v>
      </c>
    </row>
    <row r="233" spans="1:21" ht="15" customHeight="1">
      <c r="A233" s="52" t="s">
        <v>30</v>
      </c>
      <c r="B233" s="128" t="str">
        <f>IF(OR(B232="Beta",B232="BETA",B232="CREATE",B232="Create"),B232,IF(B232=1,"High Honors",IF(B232&gt;=0.9,"Honors",IF(B232&gt;=0.7,"Pass",""))))</f>
        <v/>
      </c>
      <c r="C233" s="128" t="str">
        <f>IF(OR(C232="Beta",C232="BETA",C232="CREATE",C232="Create"),C232,IF(C232=1,"High Honors",IF(C232&gt;=0.9,"Honors",IF(C232&gt;=0.7,"Pass",""))))</f>
        <v/>
      </c>
      <c r="D233" s="128" t="str">
        <f>IF(OR(D232="Beta",D232="BETA",D232="CREATE",D232="Create"),D232,IF(D232=1,"High Honors",IF(D232&gt;=0.9,"Honors",IF(D232&gt;=0.7,"Pass",""))))</f>
        <v/>
      </c>
      <c r="E233" s="128" t="str">
        <f>IF(OR(E232="Beta",E232="BETA",E232="CREATE",E232="Create"),E232,IF(E232=1,"High Honors",IF(E232&gt;=0.9,"Honors",IF(E232&gt;=0.7,"Pass",""))))</f>
        <v/>
      </c>
      <c r="F233" s="128" t="str">
        <f>IF(OR(F232="Beta",F232="BETA",F232="CREATE",F232="Create"),F232,IF(F232=1,"High Honors",IF(F232&gt;=0.9,"Honors",IF(F232&gt;=0.7,"Pass",""))))</f>
        <v/>
      </c>
      <c r="K233" s="36"/>
      <c r="L233" s="36"/>
      <c r="M233" s="36"/>
      <c r="N233" s="36"/>
      <c r="O233" s="36"/>
      <c r="P233" s="36"/>
      <c r="Q233" s="34"/>
      <c r="R233" s="36">
        <f>COUNTIF(B232:G232,"BETA")+COUNTIF(B232:G232,"CREATE")</f>
        <v>0</v>
      </c>
      <c r="S233" s="166"/>
      <c r="T233" s="166"/>
      <c r="U233" s="194"/>
    </row>
    <row r="234" spans="1:21" ht="15" customHeight="1">
      <c r="R234" s="169"/>
    </row>
    <row r="235" spans="1:21" ht="15" customHeight="1">
      <c r="A235" s="439" t="s">
        <v>1115</v>
      </c>
      <c r="B235" s="440"/>
      <c r="C235" s="50"/>
      <c r="D235" s="50"/>
      <c r="E235" s="50"/>
      <c r="F235" s="50"/>
      <c r="R235" s="169"/>
    </row>
    <row r="236" spans="1:21" ht="15" customHeight="1">
      <c r="A236" s="51" t="s">
        <v>42</v>
      </c>
      <c r="B236" s="51" t="s">
        <v>1116</v>
      </c>
      <c r="C236" s="51" t="s">
        <v>1117</v>
      </c>
      <c r="R236" s="169"/>
    </row>
    <row r="237" spans="1:21" ht="15" customHeight="1">
      <c r="A237" s="52" t="s">
        <v>28</v>
      </c>
      <c r="B237" s="108"/>
      <c r="C237" s="108"/>
      <c r="K237" s="166"/>
      <c r="L237" s="166"/>
      <c r="M237" s="166"/>
      <c r="N237" s="166"/>
      <c r="O237" s="166"/>
      <c r="P237" s="166"/>
      <c r="Q237" s="34"/>
      <c r="R237" s="36"/>
      <c r="S237" s="166"/>
      <c r="T237" s="166"/>
      <c r="U237" s="35" t="s">
        <v>601</v>
      </c>
    </row>
    <row r="238" spans="1:21" ht="15" customHeight="1">
      <c r="A238" s="53" t="s">
        <v>29</v>
      </c>
      <c r="B238" s="110"/>
      <c r="C238" s="110"/>
      <c r="K238" s="36">
        <f t="shared" ref="K238" si="112">IF(B238&gt;0%, 1, 0)</f>
        <v>0</v>
      </c>
      <c r="L238" s="36">
        <f t="shared" ref="L238" si="113">IF(C238&gt;0%, 1, 0)</f>
        <v>0</v>
      </c>
      <c r="M238" s="36">
        <f t="shared" ref="M238" si="114">IF(D238&gt;0%, 1, 0)</f>
        <v>0</v>
      </c>
      <c r="N238" s="36">
        <f t="shared" ref="N238" si="115">IF(E238&gt;0%, 1, 0)</f>
        <v>0</v>
      </c>
      <c r="O238" s="36">
        <f t="shared" ref="O238" si="116">IF(F238&gt;0%, 1, 0)</f>
        <v>0</v>
      </c>
      <c r="P238" s="36">
        <f t="shared" ref="P238" si="117">IF(G238&gt;0%, 1, 0)</f>
        <v>0</v>
      </c>
      <c r="Q238" s="34"/>
      <c r="R238" s="36">
        <f>SUM(B238:G238)</f>
        <v>0</v>
      </c>
      <c r="S238" s="166">
        <f>SUM(K238:P238)</f>
        <v>0</v>
      </c>
      <c r="T238" s="166"/>
      <c r="U238" s="37">
        <f>IF(S238&gt;0,(R238+R239)/S238,0)</f>
        <v>0</v>
      </c>
    </row>
    <row r="239" spans="1:21" ht="15" customHeight="1">
      <c r="A239" s="52" t="s">
        <v>30</v>
      </c>
      <c r="B239" s="128" t="str">
        <f>IF(OR(B238="Beta",B238="BETA",B238="CREATE",B238="Create"),B238,IF(B238=1,"High Honors",IF(B238&gt;=0.9,"Honors",IF(B238&gt;=0.7,"Pass",""))))</f>
        <v/>
      </c>
      <c r="C239" s="128" t="str">
        <f>IF(OR(C238="Beta",C238="BETA",C238="CREATE",C238="Create"),C238,IF(C238=1,"High Honors",IF(C238&gt;=0.9,"Honors",IF(C238&gt;=0.7,"Pass",""))))</f>
        <v/>
      </c>
      <c r="K239" s="36"/>
      <c r="L239" s="36"/>
      <c r="M239" s="36"/>
      <c r="N239" s="36"/>
      <c r="O239" s="36"/>
      <c r="P239" s="36"/>
      <c r="Q239" s="34"/>
      <c r="R239" s="36">
        <f>COUNTIF(B238:G238,"BETA")+COUNTIF(B238:G238,"CREATE")</f>
        <v>0</v>
      </c>
      <c r="S239" s="166"/>
      <c r="T239" s="166"/>
      <c r="U239" s="194"/>
    </row>
    <row r="240" spans="1:21" ht="15" customHeight="1">
      <c r="R240" s="169"/>
    </row>
    <row r="241" spans="1:21" ht="15" customHeight="1">
      <c r="A241" s="439" t="s">
        <v>1118</v>
      </c>
      <c r="B241" s="440"/>
      <c r="C241" s="50"/>
      <c r="D241" s="50"/>
      <c r="E241" s="50"/>
      <c r="F241" s="50"/>
      <c r="R241" s="169"/>
    </row>
    <row r="242" spans="1:21" ht="15" customHeight="1">
      <c r="A242" s="51" t="s">
        <v>42</v>
      </c>
      <c r="B242" s="51" t="s">
        <v>1119</v>
      </c>
      <c r="C242" s="51" t="s">
        <v>1120</v>
      </c>
      <c r="D242" s="51" t="s">
        <v>1121</v>
      </c>
      <c r="R242" s="169"/>
    </row>
    <row r="243" spans="1:21" ht="15" customHeight="1">
      <c r="A243" s="52" t="s">
        <v>28</v>
      </c>
      <c r="B243" s="108"/>
      <c r="C243" s="108"/>
      <c r="D243" s="108"/>
      <c r="K243" s="166"/>
      <c r="L243" s="166"/>
      <c r="M243" s="166"/>
      <c r="N243" s="166"/>
      <c r="O243" s="166"/>
      <c r="P243" s="166"/>
      <c r="Q243" s="34"/>
      <c r="R243" s="36"/>
      <c r="S243" s="166"/>
      <c r="T243" s="166"/>
      <c r="U243" s="35" t="s">
        <v>601</v>
      </c>
    </row>
    <row r="244" spans="1:21" ht="15" customHeight="1">
      <c r="A244" s="53" t="s">
        <v>29</v>
      </c>
      <c r="B244" s="110"/>
      <c r="C244" s="110"/>
      <c r="D244" s="110"/>
      <c r="K244" s="36">
        <f t="shared" ref="K244" si="118">IF(B244&gt;0%, 1, 0)</f>
        <v>0</v>
      </c>
      <c r="L244" s="36">
        <f t="shared" ref="L244" si="119">IF(C244&gt;0%, 1, 0)</f>
        <v>0</v>
      </c>
      <c r="M244" s="36">
        <f t="shared" ref="M244" si="120">IF(D244&gt;0%, 1, 0)</f>
        <v>0</v>
      </c>
      <c r="N244" s="36">
        <f t="shared" ref="N244" si="121">IF(E244&gt;0%, 1, 0)</f>
        <v>0</v>
      </c>
      <c r="O244" s="36">
        <f t="shared" ref="O244" si="122">IF(F244&gt;0%, 1, 0)</f>
        <v>0</v>
      </c>
      <c r="P244" s="36">
        <f t="shared" ref="P244" si="123">IF(G244&gt;0%, 1, 0)</f>
        <v>0</v>
      </c>
      <c r="Q244" s="34"/>
      <c r="R244" s="36">
        <f>SUM(B244:G244)</f>
        <v>0</v>
      </c>
      <c r="S244" s="166">
        <f>SUM(K244:P244)</f>
        <v>0</v>
      </c>
      <c r="T244" s="166"/>
      <c r="U244" s="37">
        <f>IF(S244&gt;0,(R244+R245)/S244,0)</f>
        <v>0</v>
      </c>
    </row>
    <row r="245" spans="1:21" ht="15" customHeight="1">
      <c r="A245" s="52" t="s">
        <v>30</v>
      </c>
      <c r="B245" s="128" t="str">
        <f>IF(OR(B244="Beta",B244="BETA",B244="CREATE",B244="Create"),B244,IF(B244=1,"High Honors",IF(B244&gt;=0.9,"Honors",IF(B244&gt;=0.7,"Pass",""))))</f>
        <v/>
      </c>
      <c r="C245" s="128" t="str">
        <f>IF(OR(C244="Beta",C244="BETA",C244="CREATE",C244="Create"),C244,IF(C244=1,"High Honors",IF(C244&gt;=0.9,"Honors",IF(C244&gt;=0.7,"Pass",""))))</f>
        <v/>
      </c>
      <c r="D245" s="128" t="str">
        <f>IF(OR(D244="Beta",D244="BETA",D244="CREATE",D244="Create"),D244,IF(D244=1,"High Honors",IF(D244&gt;=0.9,"Honors",IF(D244&gt;=0.7,"Pass",""))))</f>
        <v/>
      </c>
      <c r="K245" s="36"/>
      <c r="L245" s="36"/>
      <c r="M245" s="36"/>
      <c r="N245" s="36"/>
      <c r="O245" s="36"/>
      <c r="P245" s="36"/>
      <c r="Q245" s="34"/>
      <c r="R245" s="36">
        <f>COUNTIF(B244:G244,"BETA")+COUNTIF(B244:G244,"CREATE")</f>
        <v>0</v>
      </c>
      <c r="S245" s="166"/>
      <c r="T245" s="166"/>
      <c r="U245" s="194"/>
    </row>
    <row r="246" spans="1:21" ht="15" customHeight="1">
      <c r="R246" s="169"/>
    </row>
    <row r="247" spans="1:21" ht="15" customHeight="1">
      <c r="A247" s="439" t="s">
        <v>1118</v>
      </c>
      <c r="B247" s="440"/>
      <c r="C247" s="50"/>
      <c r="D247" s="50"/>
      <c r="E247" s="50"/>
      <c r="F247" s="50"/>
      <c r="R247" s="169"/>
    </row>
    <row r="248" spans="1:21" ht="15" customHeight="1">
      <c r="A248" s="51" t="s">
        <v>42</v>
      </c>
      <c r="B248" s="51" t="s">
        <v>1122</v>
      </c>
      <c r="C248" s="51" t="s">
        <v>1123</v>
      </c>
      <c r="D248" s="51" t="s">
        <v>1124</v>
      </c>
      <c r="E248" s="51" t="s">
        <v>1125</v>
      </c>
      <c r="F248" s="51" t="s">
        <v>1126</v>
      </c>
      <c r="R248" s="169"/>
    </row>
    <row r="249" spans="1:21" ht="15" customHeight="1">
      <c r="A249" s="52" t="s">
        <v>28</v>
      </c>
      <c r="B249" s="108"/>
      <c r="C249" s="108"/>
      <c r="D249" s="108"/>
      <c r="E249" s="108"/>
      <c r="F249" s="108"/>
      <c r="K249" s="166"/>
      <c r="L249" s="166"/>
      <c r="M249" s="166"/>
      <c r="N249" s="166"/>
      <c r="O249" s="166"/>
      <c r="P249" s="166"/>
      <c r="Q249" s="34"/>
      <c r="R249" s="36"/>
      <c r="S249" s="166"/>
      <c r="T249" s="166"/>
      <c r="U249" s="35" t="s">
        <v>601</v>
      </c>
    </row>
    <row r="250" spans="1:21" ht="15" customHeight="1">
      <c r="A250" s="53" t="s">
        <v>29</v>
      </c>
      <c r="B250" s="110"/>
      <c r="C250" s="110"/>
      <c r="D250" s="110"/>
      <c r="E250" s="110"/>
      <c r="F250" s="110"/>
      <c r="K250" s="36">
        <f t="shared" ref="K250" si="124">IF(B250&gt;0%, 1, 0)</f>
        <v>0</v>
      </c>
      <c r="L250" s="36">
        <f t="shared" ref="L250" si="125">IF(C250&gt;0%, 1, 0)</f>
        <v>0</v>
      </c>
      <c r="M250" s="36">
        <f t="shared" ref="M250" si="126">IF(D250&gt;0%, 1, 0)</f>
        <v>0</v>
      </c>
      <c r="N250" s="36">
        <f t="shared" ref="N250" si="127">IF(E250&gt;0%, 1, 0)</f>
        <v>0</v>
      </c>
      <c r="O250" s="36">
        <f t="shared" ref="O250" si="128">IF(F250&gt;0%, 1, 0)</f>
        <v>0</v>
      </c>
      <c r="P250" s="36">
        <f t="shared" ref="P250" si="129">IF(G250&gt;0%, 1, 0)</f>
        <v>0</v>
      </c>
      <c r="Q250" s="34"/>
      <c r="R250" s="36">
        <f>SUM(B250:G250)</f>
        <v>0</v>
      </c>
      <c r="S250" s="166">
        <f>SUM(K250:P250)</f>
        <v>0</v>
      </c>
      <c r="T250" s="166"/>
      <c r="U250" s="37">
        <f>IF(S250&gt;0,(R250+R251)/S250,0)</f>
        <v>0</v>
      </c>
    </row>
    <row r="251" spans="1:21" ht="15" customHeight="1">
      <c r="A251" s="52" t="s">
        <v>30</v>
      </c>
      <c r="B251" s="128" t="str">
        <f>IF(OR(B250="Beta",B250="BETA",B250="CREATE",B250="Create"),B250,IF(B250=1,"High Honors",IF(B250&gt;=0.9,"Honors",IF(B250&gt;=0.7,"Pass",""))))</f>
        <v/>
      </c>
      <c r="C251" s="128" t="str">
        <f>IF(OR(C250="Beta",C250="BETA",C250="CREATE",C250="Create"),C250,IF(C250=1,"High Honors",IF(C250&gt;=0.9,"Honors",IF(C250&gt;=0.7,"Pass",""))))</f>
        <v/>
      </c>
      <c r="D251" s="128" t="str">
        <f>IF(OR(D250="Beta",D250="BETA",D250="CREATE",D250="Create"),D250,IF(D250=1,"High Honors",IF(D250&gt;=0.9,"Honors",IF(D250&gt;=0.7,"Pass",""))))</f>
        <v/>
      </c>
      <c r="E251" s="128" t="str">
        <f>IF(OR(E250="Beta",E250="BETA",E250="CREATE",E250="Create"),E250,IF(E250=1,"High Honors",IF(E250&gt;=0.9,"Honors",IF(E250&gt;=0.7,"Pass",""))))</f>
        <v/>
      </c>
      <c r="F251" s="128" t="str">
        <f>IF(OR(F250="Beta",F250="BETA",F250="CREATE",F250="Create"),F250,IF(F250=1,"High Honors",IF(F250&gt;=0.9,"Honors",IF(F250&gt;=0.7,"Pass",""))))</f>
        <v/>
      </c>
      <c r="K251" s="36"/>
      <c r="L251" s="36"/>
      <c r="M251" s="36"/>
      <c r="N251" s="36"/>
      <c r="O251" s="36"/>
      <c r="P251" s="36"/>
      <c r="Q251" s="34"/>
      <c r="R251" s="36">
        <f>COUNTIF(B250:G250,"BETA")+COUNTIF(B250:G250,"CREATE")</f>
        <v>0</v>
      </c>
      <c r="S251" s="166"/>
      <c r="T251" s="166"/>
      <c r="U251" s="194"/>
    </row>
    <row r="252" spans="1:21" ht="15" customHeight="1">
      <c r="R252" s="169"/>
    </row>
    <row r="253" spans="1:21" ht="15" customHeight="1">
      <c r="R253" s="169"/>
    </row>
    <row r="254" spans="1:21" ht="15" customHeight="1">
      <c r="R254" s="169"/>
    </row>
    <row r="255" spans="1:21" ht="15" customHeight="1">
      <c r="R255" s="169"/>
    </row>
    <row r="256" spans="1:21" ht="15" customHeight="1">
      <c r="R256" s="169"/>
    </row>
    <row r="257" spans="17:21" ht="15" customHeight="1">
      <c r="R257" s="169"/>
    </row>
    <row r="258" spans="17:21" ht="15" customHeight="1">
      <c r="Q258" s="392" t="s">
        <v>602</v>
      </c>
      <c r="R258" s="392"/>
      <c r="S258" s="41" t="s">
        <v>603</v>
      </c>
      <c r="T258" s="41"/>
      <c r="U258" s="35" t="s">
        <v>600</v>
      </c>
    </row>
    <row r="259" spans="17:21" ht="15" customHeight="1">
      <c r="Q259" s="34"/>
      <c r="R259" s="2">
        <f>SUM(R1:R257)</f>
        <v>0</v>
      </c>
      <c r="S259" s="2">
        <f>SUM(S1:S257)</f>
        <v>0</v>
      </c>
      <c r="T259" s="2"/>
      <c r="U259" s="37">
        <f>IF(S259&gt;0, R259/S259, 0)</f>
        <v>0</v>
      </c>
    </row>
  </sheetData>
  <sheetProtection password="C927" sheet="1" objects="1" scenarios="1" selectLockedCells="1"/>
  <mergeCells count="43">
    <mergeCell ref="A223:B223"/>
    <mergeCell ref="A229:B229"/>
    <mergeCell ref="A235:B235"/>
    <mergeCell ref="A241:B241"/>
    <mergeCell ref="A247:B247"/>
    <mergeCell ref="A173:B173"/>
    <mergeCell ref="A198:B198"/>
    <mergeCell ref="A204:B204"/>
    <mergeCell ref="A210:B210"/>
    <mergeCell ref="A216:B216"/>
    <mergeCell ref="A136:B136"/>
    <mergeCell ref="A142:B142"/>
    <mergeCell ref="A149:B149"/>
    <mergeCell ref="A155:B155"/>
    <mergeCell ref="A161:B161"/>
    <mergeCell ref="A87:B87"/>
    <mergeCell ref="D57:E57"/>
    <mergeCell ref="A57:B57"/>
    <mergeCell ref="A63:B63"/>
    <mergeCell ref="A69:B69"/>
    <mergeCell ref="A75:B75"/>
    <mergeCell ref="A81:B81"/>
    <mergeCell ref="A1:B1"/>
    <mergeCell ref="A7:B7"/>
    <mergeCell ref="Q258:R258"/>
    <mergeCell ref="A13:B13"/>
    <mergeCell ref="A19:B19"/>
    <mergeCell ref="A130:B130"/>
    <mergeCell ref="A167:B167"/>
    <mergeCell ref="A179:B179"/>
    <mergeCell ref="A186:B186"/>
    <mergeCell ref="A192:B192"/>
    <mergeCell ref="A26:B26"/>
    <mergeCell ref="A32:B32"/>
    <mergeCell ref="A38:B38"/>
    <mergeCell ref="A44:B44"/>
    <mergeCell ref="A50:B50"/>
    <mergeCell ref="A93:B93"/>
    <mergeCell ref="A99:B99"/>
    <mergeCell ref="A105:B105"/>
    <mergeCell ref="A112:B112"/>
    <mergeCell ref="A118:B118"/>
    <mergeCell ref="A124:B124"/>
  </mergeCells>
  <pageMargins left="0.25" right="0.25" top="0.5" bottom="0.5" header="0.3" footer="0.3"/>
  <pageSetup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</sheetPr>
  <dimension ref="A1:V148"/>
  <sheetViews>
    <sheetView view="pageBreakPreview" zoomScaleNormal="100" zoomScaleSheetLayoutView="100" workbookViewId="0">
      <selection activeCell="B4" sqref="B4"/>
    </sheetView>
  </sheetViews>
  <sheetFormatPr defaultRowHeight="14.25"/>
  <cols>
    <col min="1" max="1" width="14.625" style="3" customWidth="1"/>
    <col min="2" max="7" width="14.625" style="61" customWidth="1"/>
    <col min="8" max="9" width="9" style="3"/>
    <col min="10" max="10" width="1.625" style="3" customWidth="1"/>
    <col min="11" max="17" width="5.625" style="3" hidden="1" customWidth="1"/>
    <col min="18" max="19" width="5.625" style="168" hidden="1" customWidth="1"/>
    <col min="20" max="22" width="5.625" style="3" hidden="1" customWidth="1"/>
    <col min="23" max="16384" width="9" style="3"/>
  </cols>
  <sheetData>
    <row r="1" spans="1:21" ht="15">
      <c r="A1" s="461" t="s">
        <v>1200</v>
      </c>
    </row>
    <row r="2" spans="1:21" ht="15">
      <c r="A2" s="443" t="s">
        <v>471</v>
      </c>
      <c r="B2" s="444"/>
      <c r="C2" s="50"/>
      <c r="D2" s="50"/>
      <c r="E2" s="50"/>
      <c r="R2" s="170"/>
      <c r="S2" s="170"/>
    </row>
    <row r="3" spans="1:21" ht="15">
      <c r="A3" s="51" t="s">
        <v>42</v>
      </c>
      <c r="B3" s="51" t="s">
        <v>472</v>
      </c>
      <c r="C3" s="51" t="s">
        <v>473</v>
      </c>
      <c r="D3" s="51" t="s">
        <v>474</v>
      </c>
      <c r="E3" s="51" t="s">
        <v>475</v>
      </c>
      <c r="R3" s="170"/>
      <c r="S3" s="170"/>
    </row>
    <row r="4" spans="1:21" ht="15">
      <c r="A4" s="52" t="s">
        <v>28</v>
      </c>
      <c r="B4" s="119"/>
      <c r="C4" s="119"/>
      <c r="D4" s="119"/>
      <c r="E4" s="119"/>
      <c r="K4" s="36"/>
      <c r="L4" s="36"/>
      <c r="M4" s="36"/>
      <c r="N4" s="36"/>
      <c r="O4" s="36"/>
      <c r="P4" s="36"/>
      <c r="Q4" s="34"/>
      <c r="R4" s="171"/>
      <c r="S4" s="171"/>
      <c r="T4" s="2"/>
      <c r="U4" s="35" t="s">
        <v>601</v>
      </c>
    </row>
    <row r="5" spans="1:21" ht="15">
      <c r="A5" s="53" t="s">
        <v>29</v>
      </c>
      <c r="B5" s="120"/>
      <c r="C5" s="120"/>
      <c r="D5" s="120"/>
      <c r="E5" s="120"/>
      <c r="K5" s="36">
        <f>IF(B5&gt;0%, 1, 0)</f>
        <v>0</v>
      </c>
      <c r="L5" s="36">
        <f>IF(C5&gt;0%, 1, 0)</f>
        <v>0</v>
      </c>
      <c r="M5" s="36">
        <f>IF(D5&gt;0%, 1, 0)</f>
        <v>0</v>
      </c>
      <c r="N5" s="36">
        <f>IF(E5&gt;0%, 1, 0)</f>
        <v>0</v>
      </c>
      <c r="O5" s="36"/>
      <c r="P5" s="36"/>
      <c r="Q5" s="34"/>
      <c r="R5" s="172">
        <f>SUM(B5:E5)</f>
        <v>0</v>
      </c>
      <c r="S5" s="172">
        <f>SUM(K5:N5)</f>
        <v>0</v>
      </c>
      <c r="T5" s="2"/>
      <c r="U5" s="37">
        <f>IF(S5&gt;0,(R5+R6)/S5,0)</f>
        <v>0</v>
      </c>
    </row>
    <row r="6" spans="1:21" ht="15">
      <c r="A6" s="52" t="s">
        <v>30</v>
      </c>
      <c r="B6" s="128" t="str">
        <f>IF(OR(B5="Beta",B5="BETA",B5="CREATE",B5="Create"),B5,IF(B5=1,"High Honors",IF(B5&gt;=0.9,"Honors",IF(B5&gt;=0.7,"Pass",""))))</f>
        <v/>
      </c>
      <c r="C6" s="128" t="str">
        <f>IF(OR(C5="Beta",C5="BETA",C5="CREATE",C5="Create"),C5,IF(C5=1,"High Honors",IF(C5&gt;=0.9,"Honors",IF(C5&gt;=0.7,"Pass",""))))</f>
        <v/>
      </c>
      <c r="D6" s="128" t="str">
        <f>IF(OR(D5="Beta",D5="BETA",D5="CREATE",D5="Create"),D5,IF(D5=1,"High Honors",IF(D5&gt;=0.9,"Honors",IF(D5&gt;=0.7,"Pass",""))))</f>
        <v/>
      </c>
      <c r="E6" s="128" t="str">
        <f>IF(OR(E5="Beta",E5="BETA",E5="CREATE",E5="Create"),E5,IF(E5=1,"High Honors",IF(E5&gt;=0.9,"Honors",IF(E5&gt;=0.7,"Pass",""))))</f>
        <v/>
      </c>
      <c r="R6" s="173">
        <f>COUNTIF(B5:G5,"BETA")+COUNTIF(B5:G5,"CREATE")</f>
        <v>0</v>
      </c>
      <c r="S6" s="170"/>
    </row>
    <row r="7" spans="1:21">
      <c r="R7" s="170"/>
      <c r="S7" s="170"/>
    </row>
    <row r="8" spans="1:21" ht="15">
      <c r="A8" s="62" t="s">
        <v>476</v>
      </c>
      <c r="B8" s="63"/>
      <c r="C8" s="50"/>
      <c r="D8" s="50"/>
      <c r="E8" s="50"/>
      <c r="F8" s="50"/>
      <c r="G8" s="50"/>
      <c r="R8" s="170"/>
      <c r="S8" s="170"/>
    </row>
    <row r="9" spans="1:21" ht="15">
      <c r="A9" s="51" t="s">
        <v>42</v>
      </c>
      <c r="B9" s="51" t="s">
        <v>477</v>
      </c>
      <c r="C9" s="51" t="s">
        <v>478</v>
      </c>
      <c r="D9" s="51" t="s">
        <v>479</v>
      </c>
      <c r="E9" s="51" t="s">
        <v>480</v>
      </c>
      <c r="F9" s="51" t="s">
        <v>481</v>
      </c>
      <c r="G9" s="51" t="s">
        <v>482</v>
      </c>
      <c r="R9" s="170"/>
      <c r="S9" s="170"/>
    </row>
    <row r="10" spans="1:21" ht="15">
      <c r="A10" s="52" t="s">
        <v>28</v>
      </c>
      <c r="B10" s="119"/>
      <c r="C10" s="119"/>
      <c r="D10" s="119"/>
      <c r="E10" s="119"/>
      <c r="F10" s="119"/>
      <c r="G10" s="119"/>
      <c r="K10" s="2"/>
      <c r="L10" s="2"/>
      <c r="M10" s="2"/>
      <c r="N10" s="2"/>
      <c r="O10" s="2"/>
      <c r="P10" s="2"/>
      <c r="Q10" s="34"/>
      <c r="R10" s="171"/>
      <c r="S10" s="171"/>
      <c r="T10" s="2"/>
      <c r="U10" s="35" t="s">
        <v>601</v>
      </c>
    </row>
    <row r="11" spans="1:21" ht="15">
      <c r="A11" s="53" t="s">
        <v>29</v>
      </c>
      <c r="B11" s="120"/>
      <c r="C11" s="120"/>
      <c r="D11" s="120"/>
      <c r="E11" s="120"/>
      <c r="F11" s="120"/>
      <c r="G11" s="120"/>
      <c r="K11" s="36">
        <f t="shared" ref="K11:P11" si="0">IF(B11&gt;0%, 1, 0)</f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4"/>
      <c r="R11" s="171">
        <f>SUM(B11:G11)</f>
        <v>0</v>
      </c>
      <c r="S11" s="171">
        <f>SUM(K11:P11)</f>
        <v>0</v>
      </c>
      <c r="T11" s="2"/>
      <c r="U11" s="37">
        <f>IF(S11&gt;0,(R11+R12)/S11,0)</f>
        <v>0</v>
      </c>
    </row>
    <row r="12" spans="1:21" ht="15">
      <c r="A12" s="52" t="s">
        <v>30</v>
      </c>
      <c r="B12" s="128" t="str">
        <f t="shared" ref="B12:G12" si="1">IF(OR(B11="Beta",B11="BETA",B11="CREATE",B11="Create"),B11,IF(B11=1,"High Honors",IF(B11&gt;=0.9,"Honors",IF(B11&gt;=0.7,"Pass",""))))</f>
        <v/>
      </c>
      <c r="C12" s="128" t="str">
        <f t="shared" si="1"/>
        <v/>
      </c>
      <c r="D12" s="128" t="str">
        <f t="shared" si="1"/>
        <v/>
      </c>
      <c r="E12" s="128" t="str">
        <f t="shared" si="1"/>
        <v/>
      </c>
      <c r="F12" s="128" t="str">
        <f t="shared" si="1"/>
        <v/>
      </c>
      <c r="G12" s="128" t="str">
        <f t="shared" si="1"/>
        <v/>
      </c>
      <c r="R12" s="173">
        <f>COUNTIF(B11:G11,"BETA")+COUNTIF(B11:G11,"CREATE")</f>
        <v>0</v>
      </c>
      <c r="S12" s="170"/>
    </row>
    <row r="13" spans="1:21" ht="15">
      <c r="A13" s="54"/>
      <c r="B13" s="50"/>
      <c r="C13" s="50"/>
      <c r="D13" s="50"/>
      <c r="E13" s="50"/>
      <c r="F13" s="50"/>
      <c r="G13" s="50"/>
      <c r="R13" s="170"/>
      <c r="S13" s="170"/>
    </row>
    <row r="14" spans="1:21" ht="15">
      <c r="A14" s="62" t="s">
        <v>476</v>
      </c>
      <c r="B14" s="63"/>
      <c r="C14" s="50"/>
      <c r="D14" s="50"/>
      <c r="E14" s="50"/>
      <c r="F14" s="50"/>
      <c r="G14" s="50"/>
      <c r="R14" s="170"/>
      <c r="S14" s="170"/>
    </row>
    <row r="15" spans="1:21" ht="15">
      <c r="A15" s="51" t="s">
        <v>42</v>
      </c>
      <c r="B15" s="51" t="s">
        <v>483</v>
      </c>
      <c r="C15" s="51" t="s">
        <v>484</v>
      </c>
      <c r="D15" s="51" t="s">
        <v>485</v>
      </c>
      <c r="E15" s="51" t="s">
        <v>486</v>
      </c>
      <c r="F15" s="51" t="s">
        <v>487</v>
      </c>
      <c r="G15" s="51" t="s">
        <v>488</v>
      </c>
      <c r="K15" s="2"/>
      <c r="L15" s="2"/>
      <c r="M15" s="2"/>
      <c r="N15" s="2"/>
      <c r="O15" s="2"/>
      <c r="P15" s="2"/>
      <c r="Q15" s="34"/>
      <c r="R15" s="171"/>
      <c r="S15" s="171"/>
      <c r="T15" s="2"/>
      <c r="U15" s="35"/>
    </row>
    <row r="16" spans="1:21" ht="15">
      <c r="A16" s="52" t="s">
        <v>28</v>
      </c>
      <c r="B16" s="108"/>
      <c r="C16" s="108"/>
      <c r="D16" s="108"/>
      <c r="E16" s="108"/>
      <c r="F16" s="108"/>
      <c r="G16" s="108"/>
      <c r="K16" s="36"/>
      <c r="L16" s="36"/>
      <c r="M16" s="36"/>
      <c r="N16" s="36"/>
      <c r="O16" s="36"/>
      <c r="P16" s="36"/>
      <c r="Q16" s="34"/>
      <c r="R16" s="171"/>
      <c r="S16" s="171"/>
      <c r="T16" s="2"/>
      <c r="U16" s="35" t="s">
        <v>601</v>
      </c>
    </row>
    <row r="17" spans="1:21" ht="15">
      <c r="A17" s="53" t="s">
        <v>29</v>
      </c>
      <c r="B17" s="110"/>
      <c r="C17" s="110"/>
      <c r="D17" s="110"/>
      <c r="E17" s="110"/>
      <c r="F17" s="110"/>
      <c r="G17" s="110"/>
      <c r="K17" s="36">
        <f t="shared" ref="K17:P17" si="2">IF(B17&gt;0%, 1, 0)</f>
        <v>0</v>
      </c>
      <c r="L17" s="36">
        <f t="shared" si="2"/>
        <v>0</v>
      </c>
      <c r="M17" s="36">
        <f t="shared" si="2"/>
        <v>0</v>
      </c>
      <c r="N17" s="36">
        <f t="shared" si="2"/>
        <v>0</v>
      </c>
      <c r="O17" s="36">
        <f t="shared" si="2"/>
        <v>0</v>
      </c>
      <c r="P17" s="36">
        <f t="shared" si="2"/>
        <v>0</v>
      </c>
      <c r="Q17" s="34"/>
      <c r="R17" s="171">
        <f>SUM(B17:G17)</f>
        <v>0</v>
      </c>
      <c r="S17" s="171">
        <f>SUM(K17:P17)</f>
        <v>0</v>
      </c>
      <c r="T17" s="2"/>
      <c r="U17" s="37">
        <f>IF(S17&gt;0,(R17+R18)/S17,0)</f>
        <v>0</v>
      </c>
    </row>
    <row r="18" spans="1:21" ht="15">
      <c r="A18" s="52" t="s">
        <v>30</v>
      </c>
      <c r="B18" s="128" t="str">
        <f t="shared" ref="B18:G18" si="3">IF(OR(B17="Beta",B17="BETA",B17="CREATE",B17="Create"),B17,IF(B17=1,"High Honors",IF(B17&gt;=0.9,"Honors",IF(B17&gt;=0.7,"Pass",""))))</f>
        <v/>
      </c>
      <c r="C18" s="128" t="str">
        <f t="shared" si="3"/>
        <v/>
      </c>
      <c r="D18" s="128" t="str">
        <f t="shared" si="3"/>
        <v/>
      </c>
      <c r="E18" s="128" t="str">
        <f t="shared" si="3"/>
        <v/>
      </c>
      <c r="F18" s="128" t="str">
        <f t="shared" si="3"/>
        <v/>
      </c>
      <c r="G18" s="128" t="str">
        <f t="shared" si="3"/>
        <v/>
      </c>
      <c r="R18" s="173">
        <f>COUNTIF(B17:G17,"BETA")+COUNTIF(B17:G17,"CREATE")</f>
        <v>0</v>
      </c>
      <c r="S18" s="170"/>
    </row>
    <row r="19" spans="1:21" ht="15">
      <c r="A19" s="54"/>
      <c r="B19" s="50"/>
      <c r="C19" s="50"/>
      <c r="D19" s="50"/>
      <c r="E19" s="50"/>
      <c r="F19" s="50"/>
      <c r="G19" s="50"/>
      <c r="R19" s="170"/>
      <c r="S19" s="170"/>
    </row>
    <row r="20" spans="1:21" ht="15">
      <c r="A20" s="62" t="s">
        <v>476</v>
      </c>
      <c r="B20" s="63"/>
      <c r="C20" s="50"/>
      <c r="D20" s="50"/>
      <c r="E20" s="50"/>
      <c r="F20" s="50"/>
      <c r="G20" s="50"/>
      <c r="R20" s="170"/>
      <c r="S20" s="170"/>
    </row>
    <row r="21" spans="1:21" ht="15">
      <c r="A21" s="51" t="s">
        <v>42</v>
      </c>
      <c r="B21" s="51" t="s">
        <v>489</v>
      </c>
      <c r="C21" s="51" t="s">
        <v>490</v>
      </c>
      <c r="D21" s="51" t="s">
        <v>491</v>
      </c>
      <c r="E21" s="51" t="s">
        <v>492</v>
      </c>
      <c r="F21" s="64"/>
      <c r="G21" s="58"/>
      <c r="R21" s="170"/>
      <c r="S21" s="170"/>
    </row>
    <row r="22" spans="1:21" ht="15">
      <c r="A22" s="52" t="s">
        <v>28</v>
      </c>
      <c r="B22" s="108"/>
      <c r="C22" s="108"/>
      <c r="D22" s="108"/>
      <c r="E22" s="108"/>
      <c r="F22" s="65"/>
      <c r="G22" s="59"/>
      <c r="K22" s="36"/>
      <c r="L22" s="36"/>
      <c r="M22" s="36"/>
      <c r="N22" s="36"/>
      <c r="O22" s="36"/>
      <c r="P22" s="36"/>
      <c r="Q22" s="34"/>
      <c r="R22" s="171"/>
      <c r="S22" s="171"/>
      <c r="T22" s="2"/>
      <c r="U22" s="35" t="s">
        <v>601</v>
      </c>
    </row>
    <row r="23" spans="1:21" ht="15">
      <c r="A23" s="53" t="s">
        <v>29</v>
      </c>
      <c r="B23" s="110"/>
      <c r="C23" s="110"/>
      <c r="D23" s="110"/>
      <c r="E23" s="110"/>
      <c r="F23" s="66"/>
      <c r="G23" s="60"/>
      <c r="K23" s="36">
        <f>IF(B23&gt;0%, 1, 0)</f>
        <v>0</v>
      </c>
      <c r="L23" s="36">
        <f>IF(C23&gt;0%, 1, 0)</f>
        <v>0</v>
      </c>
      <c r="M23" s="36">
        <f>IF(D23&gt;0%, 1, 0)</f>
        <v>0</v>
      </c>
      <c r="N23" s="36">
        <f>IF(E23&gt;0%, 1, 0)</f>
        <v>0</v>
      </c>
      <c r="O23" s="36"/>
      <c r="P23" s="36"/>
      <c r="Q23" s="34"/>
      <c r="R23" s="172">
        <f>SUM(B23:E23)</f>
        <v>0</v>
      </c>
      <c r="S23" s="172">
        <f>SUM(K23:N23)</f>
        <v>0</v>
      </c>
      <c r="T23" s="2"/>
      <c r="U23" s="37">
        <f>IF(S23&gt;0,(R23+R24)/S23,0)</f>
        <v>0</v>
      </c>
    </row>
    <row r="24" spans="1:21" ht="15">
      <c r="A24" s="52" t="s">
        <v>30</v>
      </c>
      <c r="B24" s="128" t="str">
        <f>IF(OR(B23="Beta",B23="BETA",B23="CREATE",B23="Create"),B23,IF(B23=1,"High Honors",IF(B23&gt;=0.9,"Honors",IF(B23&gt;=0.7,"Pass",""))))</f>
        <v/>
      </c>
      <c r="C24" s="128" t="str">
        <f>IF(OR(C23="Beta",C23="BETA",C23="CREATE",C23="Create"),C23,IF(C23=1,"High Honors",IF(C23&gt;=0.9,"Honors",IF(C23&gt;=0.7,"Pass",""))))</f>
        <v/>
      </c>
      <c r="D24" s="128" t="str">
        <f>IF(OR(D23="Beta",D23="BETA",D23="CREATE",D23="Create"),D23,IF(D23=1,"High Honors",IF(D23&gt;=0.9,"Honors",IF(D23&gt;=0.7,"Pass",""))))</f>
        <v/>
      </c>
      <c r="E24" s="128" t="str">
        <f>IF(OR(E23="Beta",E23="BETA",E23="CREATE",E23="Create"),E23,IF(E23=1,"High Honors",IF(E23&gt;=0.9,"Honors",IF(E23&gt;=0.7,"Pass",""))))</f>
        <v/>
      </c>
      <c r="F24" s="67"/>
      <c r="G24" s="57"/>
      <c r="R24" s="173">
        <f>COUNTIF(B23:G23,"BETA")+COUNTIF(B23:G23,"CREATE")</f>
        <v>0</v>
      </c>
      <c r="S24" s="170"/>
    </row>
    <row r="25" spans="1:21" ht="15">
      <c r="A25" s="54"/>
      <c r="B25" s="50"/>
      <c r="C25" s="50"/>
      <c r="D25" s="50"/>
      <c r="E25" s="50"/>
      <c r="F25" s="50"/>
      <c r="G25" s="50"/>
      <c r="R25" s="170"/>
      <c r="S25" s="170"/>
    </row>
    <row r="26" spans="1:21" ht="15">
      <c r="A26" s="62" t="s">
        <v>493</v>
      </c>
      <c r="B26" s="63"/>
      <c r="C26" s="50"/>
      <c r="D26" s="50"/>
      <c r="E26" s="50"/>
      <c r="F26" s="50"/>
      <c r="G26" s="50"/>
      <c r="R26" s="170"/>
      <c r="S26" s="170"/>
    </row>
    <row r="27" spans="1:21" ht="15">
      <c r="A27" s="51" t="s">
        <v>42</v>
      </c>
      <c r="B27" s="51" t="s">
        <v>494</v>
      </c>
      <c r="C27" s="51" t="s">
        <v>495</v>
      </c>
      <c r="D27" s="51" t="s">
        <v>496</v>
      </c>
      <c r="E27" s="51" t="s">
        <v>497</v>
      </c>
      <c r="F27" s="51" t="s">
        <v>498</v>
      </c>
      <c r="G27" s="51" t="s">
        <v>499</v>
      </c>
      <c r="R27" s="170"/>
      <c r="S27" s="170"/>
    </row>
    <row r="28" spans="1:21" ht="15">
      <c r="A28" s="52" t="s">
        <v>28</v>
      </c>
      <c r="B28" s="119"/>
      <c r="C28" s="119"/>
      <c r="D28" s="119"/>
      <c r="E28" s="119"/>
      <c r="F28" s="119"/>
      <c r="G28" s="119"/>
      <c r="K28" s="2"/>
      <c r="L28" s="2"/>
      <c r="M28" s="2"/>
      <c r="N28" s="2"/>
      <c r="O28" s="2"/>
      <c r="P28" s="2"/>
      <c r="Q28" s="34"/>
      <c r="R28" s="171"/>
      <c r="S28" s="171"/>
      <c r="T28" s="2"/>
      <c r="U28" s="35" t="s">
        <v>601</v>
      </c>
    </row>
    <row r="29" spans="1:21" ht="15">
      <c r="A29" s="53" t="s">
        <v>29</v>
      </c>
      <c r="B29" s="120"/>
      <c r="C29" s="120"/>
      <c r="D29" s="120"/>
      <c r="E29" s="120"/>
      <c r="F29" s="120"/>
      <c r="G29" s="120"/>
      <c r="K29" s="36">
        <f t="shared" ref="K29:P29" si="4">IF(B29&gt;0%, 1, 0)</f>
        <v>0</v>
      </c>
      <c r="L29" s="36">
        <f t="shared" si="4"/>
        <v>0</v>
      </c>
      <c r="M29" s="36">
        <f t="shared" si="4"/>
        <v>0</v>
      </c>
      <c r="N29" s="36">
        <f t="shared" si="4"/>
        <v>0</v>
      </c>
      <c r="O29" s="36">
        <f t="shared" si="4"/>
        <v>0</v>
      </c>
      <c r="P29" s="36">
        <f t="shared" si="4"/>
        <v>0</v>
      </c>
      <c r="Q29" s="34"/>
      <c r="R29" s="171">
        <f>SUM(B29:G29)</f>
        <v>0</v>
      </c>
      <c r="S29" s="171">
        <f>SUM(K29:P29)</f>
        <v>0</v>
      </c>
      <c r="T29" s="2"/>
      <c r="U29" s="37">
        <f>IF(S29&gt;0,(R29+R30)/S29,0)</f>
        <v>0</v>
      </c>
    </row>
    <row r="30" spans="1:21" ht="15">
      <c r="A30" s="52" t="s">
        <v>30</v>
      </c>
      <c r="B30" s="128" t="str">
        <f t="shared" ref="B30:G30" si="5">IF(OR(B29="Beta",B29="BETA",B29="CREATE",B29="Create"),B29,IF(B29=1,"High Honors",IF(B29&gt;=0.9,"Honors",IF(B29&gt;=0.7,"Pass",""))))</f>
        <v/>
      </c>
      <c r="C30" s="128" t="str">
        <f t="shared" si="5"/>
        <v/>
      </c>
      <c r="D30" s="128" t="str">
        <f t="shared" si="5"/>
        <v/>
      </c>
      <c r="E30" s="128" t="str">
        <f t="shared" si="5"/>
        <v/>
      </c>
      <c r="F30" s="128" t="str">
        <f t="shared" si="5"/>
        <v/>
      </c>
      <c r="G30" s="128" t="str">
        <f t="shared" si="5"/>
        <v/>
      </c>
      <c r="R30" s="173">
        <f>COUNTIF(B29:G29,"BETA")+COUNTIF(B29:G29,"CREATE")</f>
        <v>0</v>
      </c>
      <c r="S30" s="170"/>
    </row>
    <row r="31" spans="1:21" ht="15">
      <c r="A31" s="54"/>
      <c r="B31" s="50"/>
      <c r="C31" s="50"/>
      <c r="D31" s="50"/>
      <c r="E31" s="50"/>
      <c r="F31" s="50"/>
      <c r="G31" s="50"/>
      <c r="R31" s="170"/>
      <c r="S31" s="170"/>
    </row>
    <row r="32" spans="1:21" ht="15">
      <c r="A32" s="62" t="s">
        <v>493</v>
      </c>
      <c r="B32" s="63"/>
      <c r="C32" s="50"/>
      <c r="D32" s="50"/>
      <c r="E32" s="50"/>
      <c r="F32" s="50"/>
      <c r="G32" s="50"/>
      <c r="R32" s="170"/>
      <c r="S32" s="170"/>
    </row>
    <row r="33" spans="1:21" ht="15">
      <c r="A33" s="51" t="s">
        <v>42</v>
      </c>
      <c r="B33" s="51" t="s">
        <v>500</v>
      </c>
      <c r="C33" s="51" t="s">
        <v>501</v>
      </c>
      <c r="D33" s="51" t="s">
        <v>502</v>
      </c>
      <c r="E33" s="51" t="s">
        <v>503</v>
      </c>
      <c r="F33" s="51" t="s">
        <v>504</v>
      </c>
      <c r="G33" s="51" t="s">
        <v>505</v>
      </c>
      <c r="R33" s="170"/>
      <c r="S33" s="170"/>
    </row>
    <row r="34" spans="1:21" ht="15">
      <c r="A34" s="52" t="s">
        <v>28</v>
      </c>
      <c r="B34" s="119"/>
      <c r="C34" s="119"/>
      <c r="D34" s="119"/>
      <c r="E34" s="119"/>
      <c r="F34" s="119"/>
      <c r="G34" s="119"/>
      <c r="K34" s="2"/>
      <c r="L34" s="2"/>
      <c r="M34" s="2"/>
      <c r="N34" s="2"/>
      <c r="O34" s="2"/>
      <c r="P34" s="2"/>
      <c r="Q34" s="34"/>
      <c r="R34" s="171"/>
      <c r="S34" s="171"/>
      <c r="T34" s="2"/>
      <c r="U34" s="35" t="s">
        <v>601</v>
      </c>
    </row>
    <row r="35" spans="1:21" ht="15">
      <c r="A35" s="53" t="s">
        <v>29</v>
      </c>
      <c r="B35" s="120"/>
      <c r="C35" s="120"/>
      <c r="D35" s="120"/>
      <c r="E35" s="120"/>
      <c r="F35" s="120"/>
      <c r="G35" s="120"/>
      <c r="K35" s="36">
        <f t="shared" ref="K35:P35" si="6">IF(B35&gt;0%, 1, 0)</f>
        <v>0</v>
      </c>
      <c r="L35" s="36">
        <f t="shared" si="6"/>
        <v>0</v>
      </c>
      <c r="M35" s="36">
        <f t="shared" si="6"/>
        <v>0</v>
      </c>
      <c r="N35" s="36">
        <f t="shared" si="6"/>
        <v>0</v>
      </c>
      <c r="O35" s="36">
        <f t="shared" si="6"/>
        <v>0</v>
      </c>
      <c r="P35" s="36">
        <f t="shared" si="6"/>
        <v>0</v>
      </c>
      <c r="Q35" s="34"/>
      <c r="R35" s="171">
        <f>SUM(B35:G35)</f>
        <v>0</v>
      </c>
      <c r="S35" s="171">
        <f>SUM(K35:P35)</f>
        <v>0</v>
      </c>
      <c r="T35" s="2"/>
      <c r="U35" s="37">
        <f>IF(S35&gt;0,(R35+R36)/S35,0)</f>
        <v>0</v>
      </c>
    </row>
    <row r="36" spans="1:21" ht="15">
      <c r="A36" s="52" t="s">
        <v>30</v>
      </c>
      <c r="B36" s="128" t="str">
        <f t="shared" ref="B36:G36" si="7">IF(OR(B35="Beta",B35="BETA",B35="CREATE",B35="Create"),B35,IF(B35=1,"High Honors",IF(B35&gt;=0.9,"Honors",IF(B35&gt;=0.7,"Pass",""))))</f>
        <v/>
      </c>
      <c r="C36" s="128" t="str">
        <f t="shared" si="7"/>
        <v/>
      </c>
      <c r="D36" s="128" t="str">
        <f t="shared" si="7"/>
        <v/>
      </c>
      <c r="E36" s="128" t="str">
        <f t="shared" si="7"/>
        <v/>
      </c>
      <c r="F36" s="128" t="str">
        <f t="shared" si="7"/>
        <v/>
      </c>
      <c r="G36" s="128" t="str">
        <f t="shared" si="7"/>
        <v/>
      </c>
      <c r="R36" s="173">
        <f>COUNTIF(B35:G35,"BETA")+COUNTIF(B35:G35,"CREATE")</f>
        <v>0</v>
      </c>
      <c r="S36" s="170"/>
    </row>
    <row r="37" spans="1:21">
      <c r="R37" s="170"/>
      <c r="S37" s="170"/>
    </row>
    <row r="38" spans="1:21" ht="15">
      <c r="A38" s="443" t="s">
        <v>493</v>
      </c>
      <c r="B38" s="444"/>
      <c r="C38" s="50"/>
      <c r="D38" s="50"/>
      <c r="E38" s="50"/>
      <c r="R38" s="170"/>
      <c r="S38" s="170"/>
    </row>
    <row r="39" spans="1:21" ht="15">
      <c r="A39" s="51" t="s">
        <v>42</v>
      </c>
      <c r="B39" s="51" t="s">
        <v>506</v>
      </c>
      <c r="C39" s="51" t="s">
        <v>507</v>
      </c>
      <c r="D39" s="51" t="s">
        <v>508</v>
      </c>
      <c r="E39" s="51" t="s">
        <v>509</v>
      </c>
      <c r="R39" s="170"/>
      <c r="S39" s="170"/>
    </row>
    <row r="40" spans="1:21" ht="15">
      <c r="A40" s="52" t="s">
        <v>28</v>
      </c>
      <c r="B40" s="121"/>
      <c r="C40" s="121"/>
      <c r="D40" s="121"/>
      <c r="E40" s="121"/>
      <c r="K40" s="36"/>
      <c r="L40" s="36"/>
      <c r="M40" s="36"/>
      <c r="N40" s="36"/>
      <c r="O40" s="36"/>
      <c r="P40" s="36"/>
      <c r="Q40" s="34"/>
      <c r="R40" s="171"/>
      <c r="S40" s="171"/>
      <c r="T40" s="2"/>
      <c r="U40" s="35" t="s">
        <v>601</v>
      </c>
    </row>
    <row r="41" spans="1:21" ht="15">
      <c r="A41" s="53" t="s">
        <v>29</v>
      </c>
      <c r="B41" s="122"/>
      <c r="C41" s="122"/>
      <c r="D41" s="122"/>
      <c r="E41" s="122"/>
      <c r="F41" s="50"/>
      <c r="G41" s="50"/>
      <c r="K41" s="36">
        <f>IF(B41&gt;0%, 1, 0)</f>
        <v>0</v>
      </c>
      <c r="L41" s="36">
        <f>IF(C41&gt;0%, 1, 0)</f>
        <v>0</v>
      </c>
      <c r="M41" s="36">
        <f>IF(D41&gt;0%, 1, 0)</f>
        <v>0</v>
      </c>
      <c r="N41" s="36">
        <f>IF(E41&gt;0%, 1, 0)</f>
        <v>0</v>
      </c>
      <c r="O41" s="36"/>
      <c r="P41" s="36"/>
      <c r="Q41" s="34"/>
      <c r="R41" s="172">
        <f>SUM(B41:E41)</f>
        <v>0</v>
      </c>
      <c r="S41" s="172">
        <f>SUM(K41:N41)</f>
        <v>0</v>
      </c>
      <c r="T41" s="2"/>
      <c r="U41" s="37">
        <f>IF(S41&gt;0,(R41+R42)/S41,0)</f>
        <v>0</v>
      </c>
    </row>
    <row r="42" spans="1:21" ht="15">
      <c r="A42" s="52" t="s">
        <v>30</v>
      </c>
      <c r="B42" s="128" t="str">
        <f>IF(OR(B41="Beta",B41="BETA",B41="CREATE",B41="Create"),B41,IF(B41=1,"High Honors",IF(B41&gt;=0.9,"Honors",IF(B41&gt;=0.7,"Pass",""))))</f>
        <v/>
      </c>
      <c r="C42" s="128" t="str">
        <f>IF(OR(C41="Beta",C41="BETA",C41="CREATE",C41="Create"),C41,IF(C41=1,"High Honors",IF(C41&gt;=0.9,"Honors",IF(C41&gt;=0.7,"Pass",""))))</f>
        <v/>
      </c>
      <c r="D42" s="128" t="str">
        <f>IF(OR(D41="Beta",D41="BETA",D41="CREATE",D41="Create"),D41,IF(D41=1,"High Honors",IF(D41&gt;=0.9,"Honors",IF(D41&gt;=0.7,"Pass",""))))</f>
        <v/>
      </c>
      <c r="E42" s="128" t="str">
        <f>IF(OR(E41="Beta",E41="BETA",E41="CREATE",E41="Create"),E41,IF(E41=1,"High Honors",IF(E41&gt;=0.9,"Honors",IF(E41&gt;=0.7,"Pass",""))))</f>
        <v/>
      </c>
      <c r="F42" s="50"/>
      <c r="G42" s="50"/>
      <c r="P42" s="36"/>
      <c r="Q42" s="34"/>
      <c r="R42" s="173">
        <f>COUNTIF(B41:G41,"BETA")+COUNTIF(B41:G41,"CREATE")</f>
        <v>0</v>
      </c>
      <c r="S42" s="172"/>
      <c r="T42" s="2"/>
      <c r="U42" s="37"/>
    </row>
    <row r="43" spans="1:21" ht="15">
      <c r="F43" s="58"/>
      <c r="G43" s="58"/>
      <c r="P43" s="36"/>
      <c r="Q43" s="34"/>
      <c r="R43" s="172"/>
      <c r="S43" s="172"/>
      <c r="T43" s="2"/>
      <c r="U43" s="37"/>
    </row>
    <row r="44" spans="1:21" ht="15">
      <c r="A44" s="443" t="s">
        <v>796</v>
      </c>
      <c r="B44" s="444"/>
      <c r="C44" s="50"/>
      <c r="D44" s="50"/>
      <c r="E44" s="50"/>
      <c r="F44" s="59"/>
      <c r="G44" s="59"/>
      <c r="P44" s="36"/>
      <c r="Q44" s="34"/>
      <c r="R44" s="172"/>
      <c r="S44" s="172"/>
      <c r="T44" s="2"/>
      <c r="U44" s="37"/>
    </row>
    <row r="45" spans="1:21" ht="15">
      <c r="A45" s="51" t="s">
        <v>42</v>
      </c>
      <c r="B45" s="51" t="s">
        <v>797</v>
      </c>
      <c r="C45" s="51" t="s">
        <v>798</v>
      </c>
      <c r="D45" s="51" t="s">
        <v>799</v>
      </c>
      <c r="E45" s="51" t="s">
        <v>800</v>
      </c>
      <c r="F45" s="60"/>
      <c r="G45" s="60"/>
      <c r="P45" s="36"/>
      <c r="Q45" s="34"/>
      <c r="R45" s="172"/>
      <c r="S45" s="172"/>
      <c r="T45" s="2"/>
      <c r="U45" s="37"/>
    </row>
    <row r="46" spans="1:21" ht="15">
      <c r="A46" s="52" t="s">
        <v>28</v>
      </c>
      <c r="B46" s="121"/>
      <c r="C46" s="121"/>
      <c r="D46" s="121"/>
      <c r="E46" s="121"/>
      <c r="F46" s="57"/>
      <c r="G46" s="57"/>
      <c r="K46" s="36"/>
      <c r="L46" s="36"/>
      <c r="M46" s="36"/>
      <c r="N46" s="36"/>
      <c r="O46" s="36"/>
      <c r="P46" s="36"/>
      <c r="Q46" s="34"/>
      <c r="R46" s="171"/>
      <c r="S46" s="171"/>
      <c r="T46" s="2"/>
      <c r="U46" s="35" t="s">
        <v>601</v>
      </c>
    </row>
    <row r="47" spans="1:21" ht="15">
      <c r="A47" s="53" t="s">
        <v>29</v>
      </c>
      <c r="B47" s="122"/>
      <c r="C47" s="122"/>
      <c r="D47" s="122"/>
      <c r="E47" s="122"/>
      <c r="K47" s="36">
        <f>IF(B47&gt;0%, 1, 0)</f>
        <v>0</v>
      </c>
      <c r="L47" s="36">
        <f>IF(C47&gt;0%, 1, 0)</f>
        <v>0</v>
      </c>
      <c r="M47" s="36">
        <f>IF(D47&gt;0%, 1, 0)</f>
        <v>0</v>
      </c>
      <c r="N47" s="36">
        <f>IF(E47&gt;0%, 1, 0)</f>
        <v>0</v>
      </c>
      <c r="O47" s="36"/>
      <c r="P47" s="36"/>
      <c r="Q47" s="34"/>
      <c r="R47" s="172">
        <f>SUM(B47:E47)</f>
        <v>0</v>
      </c>
      <c r="S47" s="172">
        <f>SUM(K47:N47)</f>
        <v>0</v>
      </c>
      <c r="T47" s="2"/>
      <c r="U47" s="37">
        <f>IF(S47&gt;0,(R47+R48)/S47,0)</f>
        <v>0</v>
      </c>
    </row>
    <row r="48" spans="1:21" ht="15">
      <c r="A48" s="52" t="s">
        <v>30</v>
      </c>
      <c r="B48" s="128" t="str">
        <f>IF(OR(B47="Beta",B47="BETA",B47="CREATE",B47="Create"),B47,IF(B47=1,"High Honors",IF(B47&gt;=0.9,"Honors",IF(B47&gt;=0.7,"Pass",""))))</f>
        <v/>
      </c>
      <c r="C48" s="128" t="str">
        <f>IF(OR(C47="Beta",C47="BETA",C47="CREATE",C47="Create"),C47,IF(C47=1,"High Honors",IF(C47&gt;=0.9,"Honors",IF(C47&gt;=0.7,"Pass",""))))</f>
        <v/>
      </c>
      <c r="D48" s="128" t="str">
        <f>IF(OR(D47="Beta",D47="BETA",D47="CREATE",D47="Create"),D47,IF(D47=1,"High Honors",IF(D47&gt;=0.9,"Honors",IF(D47&gt;=0.7,"Pass",""))))</f>
        <v/>
      </c>
      <c r="E48" s="128" t="str">
        <f>IF(OR(E47="Beta",E47="BETA",E47="CREATE",E47="Create"),E47,IF(E47=1,"High Honors",IF(E47&gt;=0.9,"Honors",IF(E47&gt;=0.7,"Pass",""))))</f>
        <v/>
      </c>
      <c r="P48" s="36"/>
      <c r="Q48" s="34"/>
      <c r="R48" s="173">
        <f>COUNTIF(B47:G47,"BETA")+COUNTIF(B47:G47,"CREATE")</f>
        <v>0</v>
      </c>
      <c r="S48" s="172"/>
      <c r="T48" s="2"/>
      <c r="U48" s="37"/>
    </row>
    <row r="49" spans="1:21" ht="15">
      <c r="P49" s="36"/>
      <c r="Q49" s="34"/>
      <c r="R49" s="172"/>
      <c r="S49" s="172"/>
      <c r="T49" s="2"/>
      <c r="U49" s="37"/>
    </row>
    <row r="50" spans="1:21" ht="15">
      <c r="A50" s="443" t="s">
        <v>801</v>
      </c>
      <c r="B50" s="444"/>
      <c r="C50" s="50"/>
      <c r="D50" s="50"/>
      <c r="E50" s="50"/>
      <c r="P50" s="36"/>
      <c r="Q50" s="34"/>
      <c r="R50" s="172"/>
      <c r="S50" s="172"/>
      <c r="T50" s="2"/>
      <c r="U50" s="37"/>
    </row>
    <row r="51" spans="1:21" ht="15">
      <c r="A51" s="51" t="s">
        <v>42</v>
      </c>
      <c r="B51" s="51" t="s">
        <v>802</v>
      </c>
      <c r="C51" s="51" t="s">
        <v>803</v>
      </c>
      <c r="D51" s="51" t="s">
        <v>804</v>
      </c>
      <c r="E51" s="51" t="s">
        <v>805</v>
      </c>
      <c r="P51" s="36"/>
      <c r="Q51" s="34"/>
      <c r="R51" s="172"/>
      <c r="S51" s="172"/>
      <c r="T51" s="2"/>
      <c r="U51" s="37"/>
    </row>
    <row r="52" spans="1:21" ht="15">
      <c r="A52" s="52" t="s">
        <v>28</v>
      </c>
      <c r="B52" s="121"/>
      <c r="C52" s="121"/>
      <c r="D52" s="121"/>
      <c r="E52" s="121"/>
      <c r="K52" s="36"/>
      <c r="L52" s="36"/>
      <c r="M52" s="36"/>
      <c r="N52" s="36"/>
      <c r="O52" s="36"/>
      <c r="P52" s="36"/>
      <c r="Q52" s="34"/>
      <c r="R52" s="171"/>
      <c r="S52" s="171"/>
      <c r="T52" s="2"/>
      <c r="U52" s="35" t="s">
        <v>601</v>
      </c>
    </row>
    <row r="53" spans="1:21" ht="15">
      <c r="A53" s="53" t="s">
        <v>29</v>
      </c>
      <c r="B53" s="122"/>
      <c r="C53" s="122"/>
      <c r="D53" s="122"/>
      <c r="E53" s="122"/>
      <c r="K53" s="36">
        <f>IF(B53&gt;0%, 1, 0)</f>
        <v>0</v>
      </c>
      <c r="L53" s="36">
        <f>IF(C53&gt;0%, 1, 0)</f>
        <v>0</v>
      </c>
      <c r="M53" s="36">
        <f>IF(D53&gt;0%, 1, 0)</f>
        <v>0</v>
      </c>
      <c r="N53" s="36">
        <f>IF(E53&gt;0%, 1, 0)</f>
        <v>0</v>
      </c>
      <c r="O53" s="36"/>
      <c r="P53" s="36"/>
      <c r="Q53" s="34"/>
      <c r="R53" s="172">
        <f>SUM(B53:E53)</f>
        <v>0</v>
      </c>
      <c r="S53" s="172">
        <f>SUM(K53:N53)</f>
        <v>0</v>
      </c>
      <c r="T53" s="2"/>
      <c r="U53" s="37">
        <f>IF(S53&gt;0,(R53+R54)/S53,0)</f>
        <v>0</v>
      </c>
    </row>
    <row r="54" spans="1:21" ht="15">
      <c r="A54" s="52" t="s">
        <v>30</v>
      </c>
      <c r="B54" s="128" t="str">
        <f>IF(OR(B53="Beta",B53="BETA",B53="CREATE",B53="Create"),B53,IF(B53=1,"High Honors",IF(B53&gt;=0.9,"Honors",IF(B53&gt;=0.7,"Pass",""))))</f>
        <v/>
      </c>
      <c r="C54" s="128" t="str">
        <f>IF(OR(C53="Beta",C53="BETA",C53="CREATE",C53="Create"),C53,IF(C53=1,"High Honors",IF(C53&gt;=0.9,"Honors",IF(C53&gt;=0.7,"Pass",""))))</f>
        <v/>
      </c>
      <c r="D54" s="128" t="str">
        <f>IF(OR(D53="Beta",D53="BETA",D53="CREATE",D53="Create"),D53,IF(D53=1,"High Honors",IF(D53&gt;=0.9,"Honors",IF(D53&gt;=0.7,"Pass",""))))</f>
        <v/>
      </c>
      <c r="E54" s="128" t="str">
        <f>IF(OR(E53="Beta",E53="BETA",E53="CREATE",E53="Create"),E53,IF(E53=1,"High Honors",IF(E53&gt;=0.9,"Honors",IF(E53&gt;=0.7,"Pass",""))))</f>
        <v/>
      </c>
      <c r="P54" s="36"/>
      <c r="Q54" s="34"/>
      <c r="R54" s="173">
        <f>COUNTIF(B53:G53,"BETA")+COUNTIF(B53:G53,"CREATE")</f>
        <v>0</v>
      </c>
      <c r="S54" s="172"/>
      <c r="T54" s="2"/>
      <c r="U54" s="37"/>
    </row>
    <row r="55" spans="1:21" ht="15">
      <c r="P55" s="36"/>
      <c r="Q55" s="34"/>
      <c r="R55" s="172"/>
      <c r="S55" s="172"/>
      <c r="T55" s="2"/>
      <c r="U55" s="37"/>
    </row>
    <row r="56" spans="1:21" ht="15">
      <c r="A56" s="443" t="s">
        <v>806</v>
      </c>
      <c r="B56" s="444"/>
      <c r="C56" s="50"/>
      <c r="D56" s="50"/>
      <c r="E56" s="50"/>
      <c r="P56" s="36"/>
      <c r="Q56" s="34"/>
      <c r="R56" s="172"/>
      <c r="S56" s="172"/>
      <c r="T56" s="2"/>
      <c r="U56" s="37"/>
    </row>
    <row r="57" spans="1:21" ht="15">
      <c r="A57" s="51" t="s">
        <v>42</v>
      </c>
      <c r="B57" s="51" t="s">
        <v>807</v>
      </c>
      <c r="C57" s="51" t="s">
        <v>808</v>
      </c>
      <c r="D57" s="51" t="s">
        <v>809</v>
      </c>
      <c r="E57" s="51" t="s">
        <v>810</v>
      </c>
      <c r="P57" s="36"/>
      <c r="Q57" s="34"/>
      <c r="R57" s="172"/>
      <c r="S57" s="172"/>
      <c r="T57" s="2"/>
      <c r="U57" s="37"/>
    </row>
    <row r="58" spans="1:21" ht="15">
      <c r="A58" s="52" t="s">
        <v>28</v>
      </c>
      <c r="B58" s="121"/>
      <c r="C58" s="121"/>
      <c r="D58" s="121"/>
      <c r="E58" s="121"/>
      <c r="K58" s="36"/>
      <c r="L58" s="36"/>
      <c r="M58" s="36"/>
      <c r="N58" s="36"/>
      <c r="O58" s="36"/>
      <c r="P58" s="36"/>
      <c r="Q58" s="34"/>
      <c r="R58" s="171"/>
      <c r="S58" s="171"/>
      <c r="T58" s="2"/>
      <c r="U58" s="35" t="s">
        <v>601</v>
      </c>
    </row>
    <row r="59" spans="1:21" ht="15">
      <c r="A59" s="53" t="s">
        <v>29</v>
      </c>
      <c r="B59" s="122"/>
      <c r="C59" s="122"/>
      <c r="D59" s="122"/>
      <c r="E59" s="122"/>
      <c r="K59" s="36">
        <f>IF(B59&gt;0%, 1, 0)</f>
        <v>0</v>
      </c>
      <c r="L59" s="36">
        <f>IF(C59&gt;0%, 1, 0)</f>
        <v>0</v>
      </c>
      <c r="M59" s="36">
        <f>IF(D59&gt;0%, 1, 0)</f>
        <v>0</v>
      </c>
      <c r="N59" s="36">
        <f>IF(E59&gt;0%, 1, 0)</f>
        <v>0</v>
      </c>
      <c r="O59" s="36"/>
      <c r="P59" s="36"/>
      <c r="Q59" s="34"/>
      <c r="R59" s="172">
        <f>SUM(B59:E59)</f>
        <v>0</v>
      </c>
      <c r="S59" s="172">
        <f>SUM(K59:N59)</f>
        <v>0</v>
      </c>
      <c r="T59" s="2"/>
      <c r="U59" s="37">
        <f>IF(S59&gt;0,(R59+R60)/S59,0)</f>
        <v>0</v>
      </c>
    </row>
    <row r="60" spans="1:21" ht="15">
      <c r="A60" s="52" t="s">
        <v>30</v>
      </c>
      <c r="B60" s="128" t="str">
        <f>IF(OR(B59="Beta",B59="BETA",B59="CREATE",B59="Create"),B59,IF(B59=1,"High Honors",IF(B59&gt;=0.9,"Honors",IF(B59&gt;=0.7,"Pass",""))))</f>
        <v/>
      </c>
      <c r="C60" s="128" t="str">
        <f>IF(OR(C59="Beta",C59="BETA",C59="CREATE",C59="Create"),C59,IF(C59=1,"High Honors",IF(C59&gt;=0.9,"Honors",IF(C59&gt;=0.7,"Pass",""))))</f>
        <v/>
      </c>
      <c r="D60" s="128" t="str">
        <f>IF(OR(D59="Beta",D59="BETA",D59="CREATE",D59="Create"),D59,IF(D59=1,"High Honors",IF(D59&gt;=0.9,"Honors",IF(D59&gt;=0.7,"Pass",""))))</f>
        <v/>
      </c>
      <c r="E60" s="128" t="str">
        <f>IF(OR(E59="Beta",E59="BETA",E59="CREATE",E59="Create"),E59,IF(E59=1,"High Honors",IF(E59&gt;=0.9,"Honors",IF(E59&gt;=0.7,"Pass",""))))</f>
        <v/>
      </c>
      <c r="P60" s="36"/>
      <c r="Q60" s="34"/>
      <c r="R60" s="173">
        <f>COUNTIF(B59:G59,"BETA")+COUNTIF(B59:G59,"CREATE")</f>
        <v>0</v>
      </c>
      <c r="S60" s="172"/>
      <c r="T60" s="2"/>
      <c r="U60" s="37"/>
    </row>
    <row r="61" spans="1:21" ht="15">
      <c r="Q61" s="34"/>
      <c r="R61" s="172"/>
      <c r="S61" s="172"/>
      <c r="T61" s="2"/>
      <c r="U61" s="37"/>
    </row>
    <row r="62" spans="1:21" ht="15">
      <c r="A62" s="443" t="s">
        <v>811</v>
      </c>
      <c r="B62" s="444"/>
      <c r="C62" s="50"/>
      <c r="D62" s="50"/>
      <c r="E62" s="50"/>
      <c r="Q62" s="34"/>
      <c r="R62" s="172"/>
      <c r="S62" s="172"/>
      <c r="T62" s="2"/>
      <c r="U62" s="37"/>
    </row>
    <row r="63" spans="1:21" ht="15">
      <c r="A63" s="51" t="s">
        <v>42</v>
      </c>
      <c r="B63" s="51" t="s">
        <v>812</v>
      </c>
      <c r="C63" s="51" t="s">
        <v>813</v>
      </c>
      <c r="D63" s="51" t="s">
        <v>814</v>
      </c>
      <c r="E63" s="51" t="s">
        <v>815</v>
      </c>
      <c r="Q63" s="34"/>
      <c r="R63" s="172"/>
      <c r="S63" s="172"/>
      <c r="T63" s="2"/>
      <c r="U63" s="37"/>
    </row>
    <row r="64" spans="1:21" ht="15">
      <c r="A64" s="52" t="s">
        <v>28</v>
      </c>
      <c r="B64" s="121"/>
      <c r="C64" s="121"/>
      <c r="D64" s="121"/>
      <c r="E64" s="121"/>
      <c r="K64" s="36"/>
      <c r="L64" s="36"/>
      <c r="M64" s="36"/>
      <c r="N64" s="36"/>
      <c r="O64" s="36"/>
      <c r="P64" s="36"/>
      <c r="Q64" s="34"/>
      <c r="R64" s="171"/>
      <c r="S64" s="171"/>
      <c r="T64" s="2"/>
      <c r="U64" s="35" t="s">
        <v>601</v>
      </c>
    </row>
    <row r="65" spans="1:21" ht="15">
      <c r="A65" s="53" t="s">
        <v>29</v>
      </c>
      <c r="B65" s="122"/>
      <c r="C65" s="122"/>
      <c r="D65" s="122"/>
      <c r="E65" s="122"/>
      <c r="K65" s="36">
        <f>IF(B65&gt;0%, 1, 0)</f>
        <v>0</v>
      </c>
      <c r="L65" s="36">
        <f>IF(C65&gt;0%, 1, 0)</f>
        <v>0</v>
      </c>
      <c r="M65" s="36">
        <f>IF(D65&gt;0%, 1, 0)</f>
        <v>0</v>
      </c>
      <c r="N65" s="36">
        <f>IF(E65&gt;0%, 1, 0)</f>
        <v>0</v>
      </c>
      <c r="O65" s="36"/>
      <c r="P65" s="36"/>
      <c r="Q65" s="34"/>
      <c r="R65" s="172">
        <f>SUM(B65:E65)</f>
        <v>0</v>
      </c>
      <c r="S65" s="172">
        <f>SUM(K65:N65)</f>
        <v>0</v>
      </c>
      <c r="T65" s="2"/>
      <c r="U65" s="37">
        <f>IF(S65&gt;0,(R65+R66)/S65,0)</f>
        <v>0</v>
      </c>
    </row>
    <row r="66" spans="1:21" ht="15">
      <c r="A66" s="52" t="s">
        <v>30</v>
      </c>
      <c r="B66" s="128" t="str">
        <f>IF(OR(B65="Beta",B65="BETA",B65="CREATE",B65="Create"),B65,IF(B65=1,"High Honors",IF(B65&gt;=0.9,"Honors",IF(B65&gt;=0.7,"Pass",""))))</f>
        <v/>
      </c>
      <c r="C66" s="128" t="str">
        <f>IF(OR(C65="Beta",C65="BETA",C65="CREATE",C65="Create"),C65,IF(C65=1,"High Honors",IF(C65&gt;=0.9,"Honors",IF(C65&gt;=0.7,"Pass",""))))</f>
        <v/>
      </c>
      <c r="D66" s="128" t="str">
        <f>IF(OR(D65="Beta",D65="BETA",D65="CREATE",D65="Create"),D65,IF(D65=1,"High Honors",IF(D65&gt;=0.9,"Honors",IF(D65&gt;=0.7,"Pass",""))))</f>
        <v/>
      </c>
      <c r="E66" s="128" t="str">
        <f>IF(OR(E65="Beta",E65="BETA",E65="CREATE",E65="Create"),E65,IF(E65=1,"High Honors",IF(E65&gt;=0.9,"Honors",IF(E65&gt;=0.7,"Pass",""))))</f>
        <v/>
      </c>
      <c r="Q66" s="34"/>
      <c r="R66" s="173">
        <f>COUNTIF(B65:G65,"BETA")+COUNTIF(B65:G65,"CREATE")</f>
        <v>0</v>
      </c>
      <c r="S66" s="172"/>
      <c r="T66" s="2"/>
      <c r="U66" s="37"/>
    </row>
    <row r="67" spans="1:21">
      <c r="R67" s="170"/>
      <c r="S67" s="170"/>
    </row>
    <row r="68" spans="1:21" ht="15">
      <c r="A68" s="462" t="s">
        <v>1134</v>
      </c>
      <c r="R68" s="170"/>
      <c r="S68" s="170"/>
    </row>
    <row r="69" spans="1:21" ht="15">
      <c r="A69" s="443" t="s">
        <v>1135</v>
      </c>
      <c r="B69" s="444"/>
      <c r="C69" s="50"/>
      <c r="D69" s="50"/>
      <c r="E69" s="50"/>
      <c r="Q69" s="34"/>
      <c r="R69" s="172"/>
      <c r="S69" s="172"/>
      <c r="T69" s="166"/>
      <c r="U69" s="37"/>
    </row>
    <row r="70" spans="1:21" ht="15">
      <c r="A70" s="51" t="s">
        <v>42</v>
      </c>
      <c r="B70" s="51" t="s">
        <v>1148</v>
      </c>
      <c r="C70" s="51" t="s">
        <v>1149</v>
      </c>
      <c r="D70" s="51" t="s">
        <v>1150</v>
      </c>
      <c r="E70" s="51" t="s">
        <v>1151</v>
      </c>
      <c r="Q70" s="34"/>
      <c r="R70" s="172"/>
      <c r="S70" s="172"/>
      <c r="T70" s="166"/>
      <c r="U70" s="37"/>
    </row>
    <row r="71" spans="1:21" ht="15">
      <c r="A71" s="52" t="s">
        <v>28</v>
      </c>
      <c r="B71" s="121"/>
      <c r="C71" s="121"/>
      <c r="D71" s="121"/>
      <c r="E71" s="121"/>
      <c r="K71" s="36"/>
      <c r="L71" s="36"/>
      <c r="M71" s="36"/>
      <c r="N71" s="36"/>
      <c r="O71" s="36"/>
      <c r="P71" s="36"/>
      <c r="Q71" s="34"/>
      <c r="R71" s="171"/>
      <c r="S71" s="171"/>
      <c r="T71" s="166"/>
      <c r="U71" s="35" t="s">
        <v>601</v>
      </c>
    </row>
    <row r="72" spans="1:21" ht="15">
      <c r="A72" s="53" t="s">
        <v>29</v>
      </c>
      <c r="B72" s="122"/>
      <c r="C72" s="122"/>
      <c r="D72" s="122"/>
      <c r="E72" s="122"/>
      <c r="K72" s="36">
        <f>IF(B72&gt;0%, 1, 0)</f>
        <v>0</v>
      </c>
      <c r="L72" s="36">
        <f>IF(C72&gt;0%, 1, 0)</f>
        <v>0</v>
      </c>
      <c r="M72" s="36">
        <f>IF(D72&gt;0%, 1, 0)</f>
        <v>0</v>
      </c>
      <c r="N72" s="36">
        <f>IF(E72&gt;0%, 1, 0)</f>
        <v>0</v>
      </c>
      <c r="O72" s="36"/>
      <c r="P72" s="36"/>
      <c r="Q72" s="34"/>
      <c r="R72" s="172">
        <f>SUM(B72:E72)</f>
        <v>0</v>
      </c>
      <c r="S72" s="172">
        <f>SUM(K72:N72)</f>
        <v>0</v>
      </c>
      <c r="T72" s="166"/>
      <c r="U72" s="37">
        <f>IF(S72&gt;0,(R72+R73)/S72,0)</f>
        <v>0</v>
      </c>
    </row>
    <row r="73" spans="1:21" ht="15">
      <c r="A73" s="52" t="s">
        <v>30</v>
      </c>
      <c r="B73" s="128" t="str">
        <f>IF(OR(B72="Beta",B72="BETA",B72="CREATE",B72="Create"),B72,IF(B72=1,"High Honors",IF(B72&gt;=0.9,"Honors",IF(B72&gt;=0.7,"Pass",""))))</f>
        <v/>
      </c>
      <c r="C73" s="128" t="str">
        <f>IF(OR(C72="Beta",C72="BETA",C72="CREATE",C72="Create"),C72,IF(C72=1,"High Honors",IF(C72&gt;=0.9,"Honors",IF(C72&gt;=0.7,"Pass",""))))</f>
        <v/>
      </c>
      <c r="D73" s="128" t="str">
        <f>IF(OR(D72="Beta",D72="BETA",D72="CREATE",D72="Create"),D72,IF(D72=1,"High Honors",IF(D72&gt;=0.9,"Honors",IF(D72&gt;=0.7,"Pass",""))))</f>
        <v/>
      </c>
      <c r="E73" s="128" t="str">
        <f>IF(OR(E72="Beta",E72="BETA",E72="CREATE",E72="Create"),E72,IF(E72=1,"High Honors",IF(E72&gt;=0.9,"Honors",IF(E72&gt;=0.7,"Pass",""))))</f>
        <v/>
      </c>
      <c r="Q73" s="34"/>
      <c r="R73" s="173">
        <f>COUNTIF(B72:G72,"BETA")+COUNTIF(B72:G72,"CREATE")</f>
        <v>0</v>
      </c>
      <c r="S73" s="172"/>
      <c r="T73" s="166"/>
      <c r="U73" s="37"/>
    </row>
    <row r="74" spans="1:21">
      <c r="R74" s="170"/>
      <c r="S74" s="170"/>
    </row>
    <row r="75" spans="1:21" ht="15">
      <c r="A75" s="443" t="s">
        <v>1136</v>
      </c>
      <c r="B75" s="444"/>
      <c r="C75" s="50"/>
      <c r="D75" s="50"/>
      <c r="E75" s="50"/>
      <c r="Q75" s="34"/>
      <c r="R75" s="172"/>
      <c r="S75" s="172"/>
      <c r="T75" s="166"/>
      <c r="U75" s="37"/>
    </row>
    <row r="76" spans="1:21" ht="15">
      <c r="A76" s="51" t="s">
        <v>42</v>
      </c>
      <c r="B76" s="51" t="s">
        <v>1152</v>
      </c>
      <c r="C76" s="51" t="s">
        <v>1197</v>
      </c>
      <c r="D76" s="51" t="s">
        <v>1198</v>
      </c>
      <c r="E76" s="51" t="s">
        <v>1199</v>
      </c>
      <c r="Q76" s="34"/>
      <c r="R76" s="172"/>
      <c r="S76" s="172"/>
      <c r="T76" s="166"/>
      <c r="U76" s="37"/>
    </row>
    <row r="77" spans="1:21" ht="15">
      <c r="A77" s="52" t="s">
        <v>28</v>
      </c>
      <c r="B77" s="121"/>
      <c r="C77" s="121"/>
      <c r="D77" s="121"/>
      <c r="E77" s="121"/>
      <c r="K77" s="36"/>
      <c r="L77" s="36"/>
      <c r="M77" s="36"/>
      <c r="N77" s="36"/>
      <c r="O77" s="36"/>
      <c r="P77" s="36"/>
      <c r="Q77" s="34"/>
      <c r="R77" s="171"/>
      <c r="S77" s="171"/>
      <c r="T77" s="166"/>
      <c r="U77" s="35" t="s">
        <v>601</v>
      </c>
    </row>
    <row r="78" spans="1:21" ht="15">
      <c r="A78" s="53" t="s">
        <v>29</v>
      </c>
      <c r="B78" s="122"/>
      <c r="C78" s="122"/>
      <c r="D78" s="122"/>
      <c r="E78" s="122"/>
      <c r="K78" s="36">
        <f>IF(B78&gt;0%, 1, 0)</f>
        <v>0</v>
      </c>
      <c r="L78" s="36">
        <f>IF(C78&gt;0%, 1, 0)</f>
        <v>0</v>
      </c>
      <c r="M78" s="36">
        <f>IF(D78&gt;0%, 1, 0)</f>
        <v>0</v>
      </c>
      <c r="N78" s="36">
        <f>IF(E78&gt;0%, 1, 0)</f>
        <v>0</v>
      </c>
      <c r="O78" s="36"/>
      <c r="P78" s="36"/>
      <c r="Q78" s="34"/>
      <c r="R78" s="172">
        <f>SUM(B78:E78)</f>
        <v>0</v>
      </c>
      <c r="S78" s="172">
        <f>SUM(K78:N78)</f>
        <v>0</v>
      </c>
      <c r="T78" s="166"/>
      <c r="U78" s="37">
        <f>IF(S78&gt;0,(R78+R79)/S78,0)</f>
        <v>0</v>
      </c>
    </row>
    <row r="79" spans="1:21" ht="15">
      <c r="A79" s="52" t="s">
        <v>30</v>
      </c>
      <c r="B79" s="128" t="str">
        <f>IF(OR(B78="Beta",B78="BETA",B78="CREATE",B78="Create"),B78,IF(B78=1,"High Honors",IF(B78&gt;=0.9,"Honors",IF(B78&gt;=0.7,"Pass",""))))</f>
        <v/>
      </c>
      <c r="C79" s="128" t="str">
        <f>IF(OR(C78="Beta",C78="BETA",C78="CREATE",C78="Create"),C78,IF(C78=1,"High Honors",IF(C78&gt;=0.9,"Honors",IF(C78&gt;=0.7,"Pass",""))))</f>
        <v/>
      </c>
      <c r="D79" s="128" t="str">
        <f>IF(OR(D78="Beta",D78="BETA",D78="CREATE",D78="Create"),D78,IF(D78=1,"High Honors",IF(D78&gt;=0.9,"Honors",IF(D78&gt;=0.7,"Pass",""))))</f>
        <v/>
      </c>
      <c r="E79" s="128" t="str">
        <f>IF(OR(E78="Beta",E78="BETA",E78="CREATE",E78="Create"),E78,IF(E78=1,"High Honors",IF(E78&gt;=0.9,"Honors",IF(E78&gt;=0.7,"Pass",""))))</f>
        <v/>
      </c>
      <c r="Q79" s="34"/>
      <c r="R79" s="173">
        <f>COUNTIF(B78:G78,"BETA")+COUNTIF(B78:G78,"CREATE")</f>
        <v>0</v>
      </c>
      <c r="S79" s="172"/>
      <c r="T79" s="166"/>
      <c r="U79" s="37"/>
    </row>
    <row r="80" spans="1:21">
      <c r="R80" s="170"/>
      <c r="S80" s="170"/>
    </row>
    <row r="81" spans="1:21" ht="15">
      <c r="A81" s="443" t="s">
        <v>1137</v>
      </c>
      <c r="B81" s="444"/>
      <c r="C81" s="50"/>
      <c r="D81" s="50"/>
      <c r="E81" s="50"/>
      <c r="Q81" s="34"/>
      <c r="R81" s="172"/>
      <c r="S81" s="172"/>
      <c r="T81" s="166"/>
      <c r="U81" s="37"/>
    </row>
    <row r="82" spans="1:21" ht="15">
      <c r="A82" s="51" t="s">
        <v>42</v>
      </c>
      <c r="B82" s="51" t="s">
        <v>1153</v>
      </c>
      <c r="C82" s="51" t="s">
        <v>1194</v>
      </c>
      <c r="D82" s="51" t="s">
        <v>1195</v>
      </c>
      <c r="E82" s="51" t="s">
        <v>1196</v>
      </c>
      <c r="Q82" s="34"/>
      <c r="R82" s="172"/>
      <c r="S82" s="172"/>
      <c r="T82" s="166"/>
      <c r="U82" s="37"/>
    </row>
    <row r="83" spans="1:21" ht="15">
      <c r="A83" s="52" t="s">
        <v>28</v>
      </c>
      <c r="B83" s="121"/>
      <c r="C83" s="121"/>
      <c r="D83" s="121"/>
      <c r="E83" s="121"/>
      <c r="K83" s="36"/>
      <c r="L83" s="36"/>
      <c r="M83" s="36"/>
      <c r="N83" s="36"/>
      <c r="O83" s="36"/>
      <c r="P83" s="36"/>
      <c r="Q83" s="34"/>
      <c r="R83" s="171"/>
      <c r="S83" s="171"/>
      <c r="T83" s="166"/>
      <c r="U83" s="35" t="s">
        <v>601</v>
      </c>
    </row>
    <row r="84" spans="1:21" ht="15">
      <c r="A84" s="53" t="s">
        <v>29</v>
      </c>
      <c r="B84" s="122"/>
      <c r="C84" s="122"/>
      <c r="D84" s="122"/>
      <c r="E84" s="122"/>
      <c r="K84" s="36">
        <f>IF(B84&gt;0%, 1, 0)</f>
        <v>0</v>
      </c>
      <c r="L84" s="36">
        <f>IF(C84&gt;0%, 1, 0)</f>
        <v>0</v>
      </c>
      <c r="M84" s="36">
        <f>IF(D84&gt;0%, 1, 0)</f>
        <v>0</v>
      </c>
      <c r="N84" s="36">
        <f>IF(E84&gt;0%, 1, 0)</f>
        <v>0</v>
      </c>
      <c r="O84" s="36"/>
      <c r="P84" s="36"/>
      <c r="Q84" s="34"/>
      <c r="R84" s="172">
        <f>SUM(B84:E84)</f>
        <v>0</v>
      </c>
      <c r="S84" s="172">
        <f>SUM(K84:N84)</f>
        <v>0</v>
      </c>
      <c r="T84" s="166"/>
      <c r="U84" s="37">
        <f>IF(S84&gt;0,(R84+R85)/S84,0)</f>
        <v>0</v>
      </c>
    </row>
    <row r="85" spans="1:21" ht="15">
      <c r="A85" s="52" t="s">
        <v>30</v>
      </c>
      <c r="B85" s="128" t="str">
        <f>IF(OR(B84="Beta",B84="BETA",B84="CREATE",B84="Create"),B84,IF(B84=1,"High Honors",IF(B84&gt;=0.9,"Honors",IF(B84&gt;=0.7,"Pass",""))))</f>
        <v/>
      </c>
      <c r="C85" s="128" t="str">
        <f>IF(OR(C84="Beta",C84="BETA",C84="CREATE",C84="Create"),C84,IF(C84=1,"High Honors",IF(C84&gt;=0.9,"Honors",IF(C84&gt;=0.7,"Pass",""))))</f>
        <v/>
      </c>
      <c r="D85" s="128" t="str">
        <f>IF(OR(D84="Beta",D84="BETA",D84="CREATE",D84="Create"),D84,IF(D84=1,"High Honors",IF(D84&gt;=0.9,"Honors",IF(D84&gt;=0.7,"Pass",""))))</f>
        <v/>
      </c>
      <c r="E85" s="128" t="str">
        <f>IF(OR(E84="Beta",E84="BETA",E84="CREATE",E84="Create"),E84,IF(E84=1,"High Honors",IF(E84&gt;=0.9,"Honors",IF(E84&gt;=0.7,"Pass",""))))</f>
        <v/>
      </c>
      <c r="Q85" s="34"/>
      <c r="R85" s="173">
        <f>COUNTIF(B84:G84,"BETA")+COUNTIF(B84:G84,"CREATE")</f>
        <v>0</v>
      </c>
      <c r="S85" s="172"/>
      <c r="T85" s="166"/>
      <c r="U85" s="37"/>
    </row>
    <row r="86" spans="1:21">
      <c r="R86" s="170"/>
      <c r="S86" s="170"/>
    </row>
    <row r="87" spans="1:21" ht="15">
      <c r="A87" s="443" t="s">
        <v>1138</v>
      </c>
      <c r="B87" s="444"/>
      <c r="C87" s="50"/>
      <c r="D87" s="50"/>
      <c r="E87" s="50"/>
      <c r="Q87" s="34"/>
      <c r="R87" s="172"/>
      <c r="S87" s="172"/>
      <c r="T87" s="166"/>
      <c r="U87" s="37"/>
    </row>
    <row r="88" spans="1:21" ht="15">
      <c r="A88" s="51" t="s">
        <v>42</v>
      </c>
      <c r="B88" s="51" t="s">
        <v>1154</v>
      </c>
      <c r="C88" s="51" t="s">
        <v>1191</v>
      </c>
      <c r="D88" s="51" t="s">
        <v>1192</v>
      </c>
      <c r="E88" s="51" t="s">
        <v>1193</v>
      </c>
      <c r="Q88" s="34"/>
      <c r="R88" s="172"/>
      <c r="S88" s="172"/>
      <c r="T88" s="166"/>
      <c r="U88" s="37"/>
    </row>
    <row r="89" spans="1:21" ht="15">
      <c r="A89" s="52" t="s">
        <v>28</v>
      </c>
      <c r="B89" s="121"/>
      <c r="C89" s="121"/>
      <c r="D89" s="121"/>
      <c r="E89" s="121"/>
      <c r="K89" s="36"/>
      <c r="L89" s="36"/>
      <c r="M89" s="36"/>
      <c r="N89" s="36"/>
      <c r="O89" s="36"/>
      <c r="P89" s="36"/>
      <c r="Q89" s="34"/>
      <c r="R89" s="171"/>
      <c r="S89" s="171"/>
      <c r="T89" s="166"/>
      <c r="U89" s="35" t="s">
        <v>601</v>
      </c>
    </row>
    <row r="90" spans="1:21" ht="15">
      <c r="A90" s="53" t="s">
        <v>29</v>
      </c>
      <c r="B90" s="122"/>
      <c r="C90" s="122"/>
      <c r="D90" s="122"/>
      <c r="E90" s="122"/>
      <c r="K90" s="36">
        <f>IF(B90&gt;0%, 1, 0)</f>
        <v>0</v>
      </c>
      <c r="L90" s="36">
        <f>IF(C90&gt;0%, 1, 0)</f>
        <v>0</v>
      </c>
      <c r="M90" s="36">
        <f>IF(D90&gt;0%, 1, 0)</f>
        <v>0</v>
      </c>
      <c r="N90" s="36">
        <f>IF(E90&gt;0%, 1, 0)</f>
        <v>0</v>
      </c>
      <c r="O90" s="36"/>
      <c r="P90" s="36"/>
      <c r="Q90" s="34"/>
      <c r="R90" s="172">
        <f>SUM(B90:E90)</f>
        <v>0</v>
      </c>
      <c r="S90" s="172">
        <f>SUM(K90:N90)</f>
        <v>0</v>
      </c>
      <c r="T90" s="166"/>
      <c r="U90" s="37">
        <f>IF(S90&gt;0,(R90+R91)/S90,0)</f>
        <v>0</v>
      </c>
    </row>
    <row r="91" spans="1:21" ht="15">
      <c r="A91" s="52" t="s">
        <v>30</v>
      </c>
      <c r="B91" s="128" t="str">
        <f>IF(OR(B90="Beta",B90="BETA",B90="CREATE",B90="Create"),B90,IF(B90=1,"High Honors",IF(B90&gt;=0.9,"Honors",IF(B90&gt;=0.7,"Pass",""))))</f>
        <v/>
      </c>
      <c r="C91" s="128" t="str">
        <f>IF(OR(C90="Beta",C90="BETA",C90="CREATE",C90="Create"),C90,IF(C90=1,"High Honors",IF(C90&gt;=0.9,"Honors",IF(C90&gt;=0.7,"Pass",""))))</f>
        <v/>
      </c>
      <c r="D91" s="128" t="str">
        <f>IF(OR(D90="Beta",D90="BETA",D90="CREATE",D90="Create"),D90,IF(D90=1,"High Honors",IF(D90&gt;=0.9,"Honors",IF(D90&gt;=0.7,"Pass",""))))</f>
        <v/>
      </c>
      <c r="E91" s="128" t="str">
        <f>IF(OR(E90="Beta",E90="BETA",E90="CREATE",E90="Create"),E90,IF(E90=1,"High Honors",IF(E90&gt;=0.9,"Honors",IF(E90&gt;=0.7,"Pass",""))))</f>
        <v/>
      </c>
      <c r="Q91" s="34"/>
      <c r="R91" s="173">
        <f>COUNTIF(B90:G90,"BETA")+COUNTIF(B90:G90,"CREATE")</f>
        <v>0</v>
      </c>
      <c r="S91" s="172"/>
      <c r="T91" s="166"/>
      <c r="U91" s="37"/>
    </row>
    <row r="92" spans="1:21">
      <c r="R92" s="170"/>
      <c r="S92" s="170"/>
    </row>
    <row r="93" spans="1:21" ht="15">
      <c r="A93" s="443" t="s">
        <v>1139</v>
      </c>
      <c r="B93" s="444"/>
      <c r="C93" s="50"/>
      <c r="D93" s="50"/>
      <c r="E93" s="50"/>
      <c r="Q93" s="34"/>
      <c r="R93" s="172"/>
      <c r="S93" s="172"/>
      <c r="T93" s="166"/>
      <c r="U93" s="37"/>
    </row>
    <row r="94" spans="1:21" ht="15">
      <c r="A94" s="51" t="s">
        <v>42</v>
      </c>
      <c r="B94" s="51" t="s">
        <v>1155</v>
      </c>
      <c r="C94" s="51" t="s">
        <v>1188</v>
      </c>
      <c r="D94" s="51" t="s">
        <v>1189</v>
      </c>
      <c r="E94" s="51" t="s">
        <v>1190</v>
      </c>
      <c r="Q94" s="34"/>
      <c r="R94" s="172"/>
      <c r="S94" s="172"/>
      <c r="T94" s="166"/>
      <c r="U94" s="37"/>
    </row>
    <row r="95" spans="1:21" ht="15">
      <c r="A95" s="52" t="s">
        <v>28</v>
      </c>
      <c r="B95" s="121"/>
      <c r="C95" s="121"/>
      <c r="D95" s="121"/>
      <c r="E95" s="121"/>
      <c r="K95" s="36"/>
      <c r="L95" s="36"/>
      <c r="M95" s="36"/>
      <c r="N95" s="36"/>
      <c r="O95" s="36"/>
      <c r="P95" s="36"/>
      <c r="Q95" s="34"/>
      <c r="R95" s="171"/>
      <c r="S95" s="171"/>
      <c r="T95" s="166"/>
      <c r="U95" s="35" t="s">
        <v>601</v>
      </c>
    </row>
    <row r="96" spans="1:21" ht="15">
      <c r="A96" s="53" t="s">
        <v>29</v>
      </c>
      <c r="B96" s="122"/>
      <c r="C96" s="122"/>
      <c r="D96" s="122"/>
      <c r="E96" s="122"/>
      <c r="K96" s="36">
        <f>IF(B96&gt;0%, 1, 0)</f>
        <v>0</v>
      </c>
      <c r="L96" s="36">
        <f>IF(C96&gt;0%, 1, 0)</f>
        <v>0</v>
      </c>
      <c r="M96" s="36">
        <f>IF(D96&gt;0%, 1, 0)</f>
        <v>0</v>
      </c>
      <c r="N96" s="36">
        <f>IF(E96&gt;0%, 1, 0)</f>
        <v>0</v>
      </c>
      <c r="O96" s="36"/>
      <c r="P96" s="36"/>
      <c r="Q96" s="34"/>
      <c r="R96" s="172">
        <f>SUM(B96:E96)</f>
        <v>0</v>
      </c>
      <c r="S96" s="172">
        <f>SUM(K96:N96)</f>
        <v>0</v>
      </c>
      <c r="T96" s="166"/>
      <c r="U96" s="37">
        <f>IF(S96&gt;0,(R96+R97)/S96,0)</f>
        <v>0</v>
      </c>
    </row>
    <row r="97" spans="1:21" ht="15">
      <c r="A97" s="52" t="s">
        <v>30</v>
      </c>
      <c r="B97" s="128" t="str">
        <f>IF(OR(B96="Beta",B96="BETA",B96="CREATE",B96="Create"),B96,IF(B96=1,"High Honors",IF(B96&gt;=0.9,"Honors",IF(B96&gt;=0.7,"Pass",""))))</f>
        <v/>
      </c>
      <c r="C97" s="128" t="str">
        <f>IF(OR(C96="Beta",C96="BETA",C96="CREATE",C96="Create"),C96,IF(C96=1,"High Honors",IF(C96&gt;=0.9,"Honors",IF(C96&gt;=0.7,"Pass",""))))</f>
        <v/>
      </c>
      <c r="D97" s="128" t="str">
        <f>IF(OR(D96="Beta",D96="BETA",D96="CREATE",D96="Create"),D96,IF(D96=1,"High Honors",IF(D96&gt;=0.9,"Honors",IF(D96&gt;=0.7,"Pass",""))))</f>
        <v/>
      </c>
      <c r="E97" s="128" t="str">
        <f>IF(OR(E96="Beta",E96="BETA",E96="CREATE",E96="Create"),E96,IF(E96=1,"High Honors",IF(E96&gt;=0.9,"Honors",IF(E96&gt;=0.7,"Pass",""))))</f>
        <v/>
      </c>
      <c r="Q97" s="34"/>
      <c r="R97" s="173">
        <f>COUNTIF(B96:G96,"BETA")+COUNTIF(B96:G96,"CREATE")</f>
        <v>0</v>
      </c>
      <c r="S97" s="172"/>
      <c r="T97" s="166"/>
      <c r="U97" s="37"/>
    </row>
    <row r="98" spans="1:21">
      <c r="R98" s="170"/>
      <c r="S98" s="170"/>
    </row>
    <row r="99" spans="1:21" ht="15">
      <c r="A99" s="443" t="s">
        <v>1140</v>
      </c>
      <c r="B99" s="444"/>
      <c r="C99" s="50"/>
      <c r="D99" s="50"/>
      <c r="E99" s="50"/>
      <c r="Q99" s="34"/>
      <c r="R99" s="172"/>
      <c r="S99" s="172"/>
      <c r="T99" s="166"/>
      <c r="U99" s="37"/>
    </row>
    <row r="100" spans="1:21" ht="15">
      <c r="A100" s="51" t="s">
        <v>42</v>
      </c>
      <c r="B100" s="51" t="s">
        <v>1156</v>
      </c>
      <c r="C100" s="51" t="s">
        <v>1185</v>
      </c>
      <c r="D100" s="51" t="s">
        <v>1186</v>
      </c>
      <c r="E100" s="51" t="s">
        <v>1187</v>
      </c>
      <c r="Q100" s="34"/>
      <c r="R100" s="172"/>
      <c r="S100" s="172"/>
      <c r="T100" s="166"/>
      <c r="U100" s="37"/>
    </row>
    <row r="101" spans="1:21" ht="15">
      <c r="A101" s="52" t="s">
        <v>28</v>
      </c>
      <c r="B101" s="121"/>
      <c r="C101" s="121"/>
      <c r="D101" s="121"/>
      <c r="E101" s="121"/>
      <c r="K101" s="36"/>
      <c r="L101" s="36"/>
      <c r="M101" s="36"/>
      <c r="N101" s="36"/>
      <c r="O101" s="36"/>
      <c r="P101" s="36"/>
      <c r="Q101" s="34"/>
      <c r="R101" s="171"/>
      <c r="S101" s="171"/>
      <c r="T101" s="166"/>
      <c r="U101" s="35" t="s">
        <v>601</v>
      </c>
    </row>
    <row r="102" spans="1:21" ht="15">
      <c r="A102" s="53" t="s">
        <v>29</v>
      </c>
      <c r="B102" s="122"/>
      <c r="C102" s="122"/>
      <c r="D102" s="122"/>
      <c r="E102" s="122"/>
      <c r="K102" s="36">
        <f>IF(B102&gt;0%, 1, 0)</f>
        <v>0</v>
      </c>
      <c r="L102" s="36">
        <f>IF(C102&gt;0%, 1, 0)</f>
        <v>0</v>
      </c>
      <c r="M102" s="36">
        <f>IF(D102&gt;0%, 1, 0)</f>
        <v>0</v>
      </c>
      <c r="N102" s="36">
        <f>IF(E102&gt;0%, 1, 0)</f>
        <v>0</v>
      </c>
      <c r="O102" s="36"/>
      <c r="P102" s="36"/>
      <c r="Q102" s="34"/>
      <c r="R102" s="172">
        <f>SUM(B102:E102)</f>
        <v>0</v>
      </c>
      <c r="S102" s="172">
        <f>SUM(K102:N102)</f>
        <v>0</v>
      </c>
      <c r="T102" s="166"/>
      <c r="U102" s="37">
        <f>IF(S102&gt;0,(R102+R103)/S102,0)</f>
        <v>0</v>
      </c>
    </row>
    <row r="103" spans="1:21" ht="15">
      <c r="A103" s="52" t="s">
        <v>30</v>
      </c>
      <c r="B103" s="128" t="str">
        <f>IF(OR(B102="Beta",B102="BETA",B102="CREATE",B102="Create"),B102,IF(B102=1,"High Honors",IF(B102&gt;=0.9,"Honors",IF(B102&gt;=0.7,"Pass",""))))</f>
        <v/>
      </c>
      <c r="C103" s="128" t="str">
        <f>IF(OR(C102="Beta",C102="BETA",C102="CREATE",C102="Create"),C102,IF(C102=1,"High Honors",IF(C102&gt;=0.9,"Honors",IF(C102&gt;=0.7,"Pass",""))))</f>
        <v/>
      </c>
      <c r="D103" s="128" t="str">
        <f>IF(OR(D102="Beta",D102="BETA",D102="CREATE",D102="Create"),D102,IF(D102=1,"High Honors",IF(D102&gt;=0.9,"Honors",IF(D102&gt;=0.7,"Pass",""))))</f>
        <v/>
      </c>
      <c r="E103" s="128" t="str">
        <f>IF(OR(E102="Beta",E102="BETA",E102="CREATE",E102="Create"),E102,IF(E102=1,"High Honors",IF(E102&gt;=0.9,"Honors",IF(E102&gt;=0.7,"Pass",""))))</f>
        <v/>
      </c>
      <c r="Q103" s="34"/>
      <c r="R103" s="173">
        <f>COUNTIF(B102:G102,"BETA")+COUNTIF(B102:G102,"CREATE")</f>
        <v>0</v>
      </c>
      <c r="S103" s="172"/>
      <c r="T103" s="166"/>
      <c r="U103" s="37"/>
    </row>
    <row r="104" spans="1:21">
      <c r="R104" s="170"/>
      <c r="S104" s="170"/>
    </row>
    <row r="105" spans="1:21" ht="15">
      <c r="A105" s="443" t="s">
        <v>1141</v>
      </c>
      <c r="B105" s="444"/>
      <c r="C105" s="50"/>
      <c r="D105" s="50"/>
      <c r="E105" s="50"/>
      <c r="Q105" s="34"/>
      <c r="R105" s="172"/>
      <c r="S105" s="172"/>
      <c r="T105" s="166"/>
      <c r="U105" s="37"/>
    </row>
    <row r="106" spans="1:21" ht="15">
      <c r="A106" s="51" t="s">
        <v>42</v>
      </c>
      <c r="B106" s="51" t="s">
        <v>1157</v>
      </c>
      <c r="C106" s="51" t="s">
        <v>1182</v>
      </c>
      <c r="D106" s="51" t="s">
        <v>1183</v>
      </c>
      <c r="E106" s="51" t="s">
        <v>1184</v>
      </c>
      <c r="Q106" s="34"/>
      <c r="R106" s="172"/>
      <c r="S106" s="172"/>
      <c r="T106" s="166"/>
      <c r="U106" s="37"/>
    </row>
    <row r="107" spans="1:21" ht="15">
      <c r="A107" s="52" t="s">
        <v>28</v>
      </c>
      <c r="B107" s="121"/>
      <c r="C107" s="121"/>
      <c r="D107" s="121"/>
      <c r="E107" s="121"/>
      <c r="K107" s="36"/>
      <c r="L107" s="36"/>
      <c r="M107" s="36"/>
      <c r="N107" s="36"/>
      <c r="O107" s="36"/>
      <c r="P107" s="36"/>
      <c r="Q107" s="34"/>
      <c r="R107" s="171"/>
      <c r="S107" s="171"/>
      <c r="T107" s="166"/>
      <c r="U107" s="35" t="s">
        <v>601</v>
      </c>
    </row>
    <row r="108" spans="1:21" ht="15">
      <c r="A108" s="53" t="s">
        <v>29</v>
      </c>
      <c r="B108" s="122"/>
      <c r="C108" s="122"/>
      <c r="D108" s="122"/>
      <c r="E108" s="122"/>
      <c r="K108" s="36">
        <f>IF(B108&gt;0%, 1, 0)</f>
        <v>0</v>
      </c>
      <c r="L108" s="36">
        <f>IF(C108&gt;0%, 1, 0)</f>
        <v>0</v>
      </c>
      <c r="M108" s="36">
        <f>IF(D108&gt;0%, 1, 0)</f>
        <v>0</v>
      </c>
      <c r="N108" s="36">
        <f>IF(E108&gt;0%, 1, 0)</f>
        <v>0</v>
      </c>
      <c r="O108" s="36"/>
      <c r="P108" s="36"/>
      <c r="Q108" s="34"/>
      <c r="R108" s="172">
        <f>SUM(B108:E108)</f>
        <v>0</v>
      </c>
      <c r="S108" s="172">
        <f>SUM(K108:N108)</f>
        <v>0</v>
      </c>
      <c r="T108" s="166"/>
      <c r="U108" s="37">
        <f>IF(S108&gt;0,(R108+R109)/S108,0)</f>
        <v>0</v>
      </c>
    </row>
    <row r="109" spans="1:21" ht="15">
      <c r="A109" s="52" t="s">
        <v>30</v>
      </c>
      <c r="B109" s="128" t="str">
        <f>IF(OR(B108="Beta",B108="BETA",B108="CREATE",B108="Create"),B108,IF(B108=1,"High Honors",IF(B108&gt;=0.9,"Honors",IF(B108&gt;=0.7,"Pass",""))))</f>
        <v/>
      </c>
      <c r="C109" s="128" t="str">
        <f>IF(OR(C108="Beta",C108="BETA",C108="CREATE",C108="Create"),C108,IF(C108=1,"High Honors",IF(C108&gt;=0.9,"Honors",IF(C108&gt;=0.7,"Pass",""))))</f>
        <v/>
      </c>
      <c r="D109" s="128" t="str">
        <f>IF(OR(D108="Beta",D108="BETA",D108="CREATE",D108="Create"),D108,IF(D108=1,"High Honors",IF(D108&gt;=0.9,"Honors",IF(D108&gt;=0.7,"Pass",""))))</f>
        <v/>
      </c>
      <c r="E109" s="128" t="str">
        <f>IF(OR(E108="Beta",E108="BETA",E108="CREATE",E108="Create"),E108,IF(E108=1,"High Honors",IF(E108&gt;=0.9,"Honors",IF(E108&gt;=0.7,"Pass",""))))</f>
        <v/>
      </c>
      <c r="Q109" s="34"/>
      <c r="R109" s="173">
        <f>COUNTIF(B108:G108,"BETA")+COUNTIF(B108:G108,"CREATE")</f>
        <v>0</v>
      </c>
      <c r="S109" s="172"/>
      <c r="T109" s="166"/>
      <c r="U109" s="37"/>
    </row>
    <row r="110" spans="1:21">
      <c r="R110" s="170"/>
      <c r="S110" s="170"/>
    </row>
    <row r="111" spans="1:21">
      <c r="R111" s="170"/>
      <c r="S111" s="170"/>
    </row>
    <row r="112" spans="1:21" ht="15">
      <c r="A112" s="443" t="s">
        <v>1142</v>
      </c>
      <c r="B112" s="444"/>
      <c r="C112" s="50"/>
      <c r="D112" s="50"/>
      <c r="E112" s="50"/>
      <c r="Q112" s="34"/>
      <c r="R112" s="172"/>
      <c r="S112" s="172"/>
      <c r="T112" s="166"/>
      <c r="U112" s="37"/>
    </row>
    <row r="113" spans="1:21" ht="15">
      <c r="A113" s="51" t="s">
        <v>42</v>
      </c>
      <c r="B113" s="51" t="s">
        <v>1158</v>
      </c>
      <c r="C113" s="51" t="s">
        <v>1179</v>
      </c>
      <c r="D113" s="51" t="s">
        <v>1180</v>
      </c>
      <c r="E113" s="51" t="s">
        <v>1181</v>
      </c>
      <c r="Q113" s="34"/>
      <c r="R113" s="172"/>
      <c r="S113" s="172"/>
      <c r="T113" s="166"/>
      <c r="U113" s="37"/>
    </row>
    <row r="114" spans="1:21" ht="15">
      <c r="A114" s="52" t="s">
        <v>28</v>
      </c>
      <c r="B114" s="121"/>
      <c r="C114" s="121"/>
      <c r="D114" s="121"/>
      <c r="E114" s="121"/>
      <c r="K114" s="36"/>
      <c r="L114" s="36"/>
      <c r="M114" s="36"/>
      <c r="N114" s="36"/>
      <c r="O114" s="36"/>
      <c r="P114" s="36"/>
      <c r="Q114" s="34"/>
      <c r="R114" s="171"/>
      <c r="S114" s="171"/>
      <c r="T114" s="166"/>
      <c r="U114" s="35" t="s">
        <v>601</v>
      </c>
    </row>
    <row r="115" spans="1:21" ht="15">
      <c r="A115" s="53" t="s">
        <v>29</v>
      </c>
      <c r="B115" s="122"/>
      <c r="C115" s="122"/>
      <c r="D115" s="122"/>
      <c r="E115" s="122"/>
      <c r="K115" s="36">
        <f>IF(B115&gt;0%, 1, 0)</f>
        <v>0</v>
      </c>
      <c r="L115" s="36">
        <f>IF(C115&gt;0%, 1, 0)</f>
        <v>0</v>
      </c>
      <c r="M115" s="36">
        <f>IF(D115&gt;0%, 1, 0)</f>
        <v>0</v>
      </c>
      <c r="N115" s="36">
        <f>IF(E115&gt;0%, 1, 0)</f>
        <v>0</v>
      </c>
      <c r="O115" s="36"/>
      <c r="P115" s="36"/>
      <c r="Q115" s="34"/>
      <c r="R115" s="172">
        <f>SUM(B115:E115)</f>
        <v>0</v>
      </c>
      <c r="S115" s="172">
        <f>SUM(K115:N115)</f>
        <v>0</v>
      </c>
      <c r="T115" s="166"/>
      <c r="U115" s="37">
        <f>IF(S115&gt;0,(R115+R116)/S115,0)</f>
        <v>0</v>
      </c>
    </row>
    <row r="116" spans="1:21" ht="15">
      <c r="A116" s="52" t="s">
        <v>30</v>
      </c>
      <c r="B116" s="128" t="str">
        <f>IF(OR(B115="Beta",B115="BETA",B115="CREATE",B115="Create"),B115,IF(B115=1,"High Honors",IF(B115&gt;=0.9,"Honors",IF(B115&gt;=0.7,"Pass",""))))</f>
        <v/>
      </c>
      <c r="C116" s="128" t="str">
        <f>IF(OR(C115="Beta",C115="BETA",C115="CREATE",C115="Create"),C115,IF(C115=1,"High Honors",IF(C115&gt;=0.9,"Honors",IF(C115&gt;=0.7,"Pass",""))))</f>
        <v/>
      </c>
      <c r="D116" s="128" t="str">
        <f>IF(OR(D115="Beta",D115="BETA",D115="CREATE",D115="Create"),D115,IF(D115=1,"High Honors",IF(D115&gt;=0.9,"Honors",IF(D115&gt;=0.7,"Pass",""))))</f>
        <v/>
      </c>
      <c r="E116" s="128" t="str">
        <f>IF(OR(E115="Beta",E115="BETA",E115="CREATE",E115="Create"),E115,IF(E115=1,"High Honors",IF(E115&gt;=0.9,"Honors",IF(E115&gt;=0.7,"Pass",""))))</f>
        <v/>
      </c>
      <c r="Q116" s="34"/>
      <c r="R116" s="173">
        <f>COUNTIF(B115:G115,"BETA")+COUNTIF(B115:G115,"CREATE")</f>
        <v>0</v>
      </c>
      <c r="S116" s="172"/>
      <c r="T116" s="166"/>
      <c r="U116" s="37"/>
    </row>
    <row r="117" spans="1:21">
      <c r="R117" s="170"/>
      <c r="S117" s="170"/>
    </row>
    <row r="118" spans="1:21" ht="15">
      <c r="A118" s="443" t="s">
        <v>1143</v>
      </c>
      <c r="B118" s="444"/>
      <c r="C118" s="50"/>
      <c r="D118" s="50"/>
      <c r="E118" s="50"/>
      <c r="Q118" s="34"/>
      <c r="R118" s="172"/>
      <c r="S118" s="172"/>
      <c r="T118" s="166"/>
      <c r="U118" s="37"/>
    </row>
    <row r="119" spans="1:21" ht="15">
      <c r="A119" s="51" t="s">
        <v>42</v>
      </c>
      <c r="B119" s="51" t="s">
        <v>1159</v>
      </c>
      <c r="C119" s="51" t="s">
        <v>1176</v>
      </c>
      <c r="D119" s="51" t="s">
        <v>1177</v>
      </c>
      <c r="E119" s="51" t="s">
        <v>1178</v>
      </c>
      <c r="Q119" s="34"/>
      <c r="R119" s="172"/>
      <c r="S119" s="172"/>
      <c r="T119" s="166"/>
      <c r="U119" s="37"/>
    </row>
    <row r="120" spans="1:21" ht="15">
      <c r="A120" s="52" t="s">
        <v>28</v>
      </c>
      <c r="B120" s="121"/>
      <c r="C120" s="121"/>
      <c r="D120" s="121"/>
      <c r="E120" s="121"/>
      <c r="K120" s="36"/>
      <c r="L120" s="36"/>
      <c r="M120" s="36"/>
      <c r="N120" s="36"/>
      <c r="O120" s="36"/>
      <c r="P120" s="36"/>
      <c r="Q120" s="34"/>
      <c r="R120" s="171"/>
      <c r="S120" s="171"/>
      <c r="T120" s="166"/>
      <c r="U120" s="35" t="s">
        <v>601</v>
      </c>
    </row>
    <row r="121" spans="1:21" ht="15">
      <c r="A121" s="53" t="s">
        <v>29</v>
      </c>
      <c r="B121" s="122"/>
      <c r="C121" s="122"/>
      <c r="D121" s="122"/>
      <c r="E121" s="122"/>
      <c r="K121" s="36">
        <f>IF(B121&gt;0%, 1, 0)</f>
        <v>0</v>
      </c>
      <c r="L121" s="36">
        <f>IF(C121&gt;0%, 1, 0)</f>
        <v>0</v>
      </c>
      <c r="M121" s="36">
        <f>IF(D121&gt;0%, 1, 0)</f>
        <v>0</v>
      </c>
      <c r="N121" s="36">
        <f>IF(E121&gt;0%, 1, 0)</f>
        <v>0</v>
      </c>
      <c r="O121" s="36"/>
      <c r="P121" s="36"/>
      <c r="Q121" s="34"/>
      <c r="R121" s="172">
        <f>SUM(B121:E121)</f>
        <v>0</v>
      </c>
      <c r="S121" s="172">
        <f>SUM(K121:N121)</f>
        <v>0</v>
      </c>
      <c r="T121" s="166"/>
      <c r="U121" s="37">
        <f>IF(S121&gt;0,(R121+R122)/S121,0)</f>
        <v>0</v>
      </c>
    </row>
    <row r="122" spans="1:21" ht="15">
      <c r="A122" s="52" t="s">
        <v>30</v>
      </c>
      <c r="B122" s="128" t="str">
        <f>IF(OR(B121="Beta",B121="BETA",B121="CREATE",B121="Create"),B121,IF(B121=1,"High Honors",IF(B121&gt;=0.9,"Honors",IF(B121&gt;=0.7,"Pass",""))))</f>
        <v/>
      </c>
      <c r="C122" s="128" t="str">
        <f>IF(OR(C121="Beta",C121="BETA",C121="CREATE",C121="Create"),C121,IF(C121=1,"High Honors",IF(C121&gt;=0.9,"Honors",IF(C121&gt;=0.7,"Pass",""))))</f>
        <v/>
      </c>
      <c r="D122" s="128" t="str">
        <f>IF(OR(D121="Beta",D121="BETA",D121="CREATE",D121="Create"),D121,IF(D121=1,"High Honors",IF(D121&gt;=0.9,"Honors",IF(D121&gt;=0.7,"Pass",""))))</f>
        <v/>
      </c>
      <c r="E122" s="128" t="str">
        <f>IF(OR(E121="Beta",E121="BETA",E121="CREATE",E121="Create"),E121,IF(E121=1,"High Honors",IF(E121&gt;=0.9,"Honors",IF(E121&gt;=0.7,"Pass",""))))</f>
        <v/>
      </c>
      <c r="Q122" s="34"/>
      <c r="R122" s="173">
        <f>COUNTIF(B121:G121,"BETA")+COUNTIF(B121:G121,"CREATE")</f>
        <v>0</v>
      </c>
      <c r="S122" s="172"/>
      <c r="T122" s="166"/>
      <c r="U122" s="37"/>
    </row>
    <row r="123" spans="1:21">
      <c r="R123" s="170"/>
      <c r="S123" s="170"/>
    </row>
    <row r="124" spans="1:21" ht="15">
      <c r="A124" s="443" t="s">
        <v>1144</v>
      </c>
      <c r="B124" s="444"/>
      <c r="C124" s="50"/>
      <c r="D124" s="50"/>
      <c r="E124" s="50"/>
      <c r="Q124" s="34"/>
      <c r="R124" s="172"/>
      <c r="S124" s="172"/>
      <c r="T124" s="166"/>
      <c r="U124" s="37"/>
    </row>
    <row r="125" spans="1:21" ht="15">
      <c r="A125" s="51" t="s">
        <v>42</v>
      </c>
      <c r="B125" s="51" t="s">
        <v>1160</v>
      </c>
      <c r="C125" s="51" t="s">
        <v>1173</v>
      </c>
      <c r="D125" s="51" t="s">
        <v>1174</v>
      </c>
      <c r="E125" s="51" t="s">
        <v>1175</v>
      </c>
      <c r="Q125" s="34"/>
      <c r="R125" s="172"/>
      <c r="S125" s="172"/>
      <c r="T125" s="166"/>
      <c r="U125" s="37"/>
    </row>
    <row r="126" spans="1:21" ht="15">
      <c r="A126" s="52" t="s">
        <v>28</v>
      </c>
      <c r="B126" s="121"/>
      <c r="C126" s="121"/>
      <c r="D126" s="121"/>
      <c r="E126" s="121"/>
      <c r="K126" s="36"/>
      <c r="L126" s="36"/>
      <c r="M126" s="36"/>
      <c r="N126" s="36"/>
      <c r="O126" s="36"/>
      <c r="P126" s="36"/>
      <c r="Q126" s="34"/>
      <c r="R126" s="171"/>
      <c r="S126" s="171"/>
      <c r="T126" s="166"/>
      <c r="U126" s="35" t="s">
        <v>601</v>
      </c>
    </row>
    <row r="127" spans="1:21" ht="15">
      <c r="A127" s="53" t="s">
        <v>29</v>
      </c>
      <c r="B127" s="122"/>
      <c r="C127" s="122"/>
      <c r="D127" s="122"/>
      <c r="E127" s="122"/>
      <c r="K127" s="36">
        <f>IF(B127&gt;0%, 1, 0)</f>
        <v>0</v>
      </c>
      <c r="L127" s="36">
        <f>IF(C127&gt;0%, 1, 0)</f>
        <v>0</v>
      </c>
      <c r="M127" s="36">
        <f>IF(D127&gt;0%, 1, 0)</f>
        <v>0</v>
      </c>
      <c r="N127" s="36">
        <f>IF(E127&gt;0%, 1, 0)</f>
        <v>0</v>
      </c>
      <c r="O127" s="36"/>
      <c r="P127" s="36"/>
      <c r="Q127" s="34"/>
      <c r="R127" s="172">
        <f>SUM(B127:E127)</f>
        <v>0</v>
      </c>
      <c r="S127" s="172">
        <f>SUM(K127:N127)</f>
        <v>0</v>
      </c>
      <c r="T127" s="166"/>
      <c r="U127" s="37">
        <f>IF(S127&gt;0,(R127+R128)/S127,0)</f>
        <v>0</v>
      </c>
    </row>
    <row r="128" spans="1:21" ht="15">
      <c r="A128" s="52" t="s">
        <v>30</v>
      </c>
      <c r="B128" s="128" t="str">
        <f>IF(OR(B127="Beta",B127="BETA",B127="CREATE",B127="Create"),B127,IF(B127=1,"High Honors",IF(B127&gt;=0.9,"Honors",IF(B127&gt;=0.7,"Pass",""))))</f>
        <v/>
      </c>
      <c r="C128" s="128" t="str">
        <f>IF(OR(C127="Beta",C127="BETA",C127="CREATE",C127="Create"),C127,IF(C127=1,"High Honors",IF(C127&gt;=0.9,"Honors",IF(C127&gt;=0.7,"Pass",""))))</f>
        <v/>
      </c>
      <c r="D128" s="128" t="str">
        <f>IF(OR(D127="Beta",D127="BETA",D127="CREATE",D127="Create"),D127,IF(D127=1,"High Honors",IF(D127&gt;=0.9,"Honors",IF(D127&gt;=0.7,"Pass",""))))</f>
        <v/>
      </c>
      <c r="E128" s="128" t="str">
        <f>IF(OR(E127="Beta",E127="BETA",E127="CREATE",E127="Create"),E127,IF(E127=1,"High Honors",IF(E127&gt;=0.9,"Honors",IF(E127&gt;=0.7,"Pass",""))))</f>
        <v/>
      </c>
      <c r="Q128" s="34"/>
      <c r="R128" s="173">
        <f>COUNTIF(B127:G127,"BETA")+COUNTIF(B127:G127,"CREATE")</f>
        <v>0</v>
      </c>
      <c r="S128" s="172"/>
      <c r="T128" s="166"/>
      <c r="U128" s="37"/>
    </row>
    <row r="129" spans="1:21">
      <c r="R129" s="170"/>
      <c r="S129" s="170"/>
    </row>
    <row r="130" spans="1:21" ht="15">
      <c r="A130" s="443" t="s">
        <v>1145</v>
      </c>
      <c r="B130" s="444"/>
      <c r="C130" s="50"/>
      <c r="D130" s="50"/>
      <c r="E130" s="50"/>
      <c r="Q130" s="34"/>
      <c r="R130" s="172"/>
      <c r="S130" s="172"/>
      <c r="T130" s="166"/>
      <c r="U130" s="37"/>
    </row>
    <row r="131" spans="1:21" ht="15">
      <c r="A131" s="51" t="s">
        <v>42</v>
      </c>
      <c r="B131" s="51" t="s">
        <v>1161</v>
      </c>
      <c r="C131" s="51" t="s">
        <v>1170</v>
      </c>
      <c r="D131" s="51" t="s">
        <v>1171</v>
      </c>
      <c r="E131" s="51" t="s">
        <v>1172</v>
      </c>
      <c r="Q131" s="34"/>
      <c r="R131" s="172"/>
      <c r="S131" s="172"/>
      <c r="T131" s="166"/>
      <c r="U131" s="37"/>
    </row>
    <row r="132" spans="1:21" ht="15">
      <c r="A132" s="52" t="s">
        <v>28</v>
      </c>
      <c r="B132" s="121"/>
      <c r="C132" s="121"/>
      <c r="D132" s="121"/>
      <c r="E132" s="121"/>
      <c r="K132" s="36"/>
      <c r="L132" s="36"/>
      <c r="M132" s="36"/>
      <c r="N132" s="36"/>
      <c r="O132" s="36"/>
      <c r="P132" s="36"/>
      <c r="Q132" s="34"/>
      <c r="R132" s="171"/>
      <c r="S132" s="171"/>
      <c r="T132" s="166"/>
      <c r="U132" s="35" t="s">
        <v>601</v>
      </c>
    </row>
    <row r="133" spans="1:21" ht="15">
      <c r="A133" s="53" t="s">
        <v>29</v>
      </c>
      <c r="B133" s="122"/>
      <c r="C133" s="122"/>
      <c r="D133" s="122"/>
      <c r="E133" s="122"/>
      <c r="K133" s="36">
        <f>IF(B133&gt;0%, 1, 0)</f>
        <v>0</v>
      </c>
      <c r="L133" s="36">
        <f>IF(C133&gt;0%, 1, 0)</f>
        <v>0</v>
      </c>
      <c r="M133" s="36">
        <f>IF(D133&gt;0%, 1, 0)</f>
        <v>0</v>
      </c>
      <c r="N133" s="36">
        <f>IF(E133&gt;0%, 1, 0)</f>
        <v>0</v>
      </c>
      <c r="O133" s="36"/>
      <c r="P133" s="36"/>
      <c r="Q133" s="34"/>
      <c r="R133" s="172">
        <f>SUM(B133:E133)</f>
        <v>0</v>
      </c>
      <c r="S133" s="172">
        <f>SUM(K133:N133)</f>
        <v>0</v>
      </c>
      <c r="T133" s="166"/>
      <c r="U133" s="37">
        <f>IF(S133&gt;0,(R133+R134)/S133,0)</f>
        <v>0</v>
      </c>
    </row>
    <row r="134" spans="1:21" ht="15">
      <c r="A134" s="52" t="s">
        <v>30</v>
      </c>
      <c r="B134" s="128" t="str">
        <f>IF(OR(B133="Beta",B133="BETA",B133="CREATE",B133="Create"),B133,IF(B133=1,"High Honors",IF(B133&gt;=0.9,"Honors",IF(B133&gt;=0.7,"Pass",""))))</f>
        <v/>
      </c>
      <c r="C134" s="128" t="str">
        <f>IF(OR(C133="Beta",C133="BETA",C133="CREATE",C133="Create"),C133,IF(C133=1,"High Honors",IF(C133&gt;=0.9,"Honors",IF(C133&gt;=0.7,"Pass",""))))</f>
        <v/>
      </c>
      <c r="D134" s="128" t="str">
        <f>IF(OR(D133="Beta",D133="BETA",D133="CREATE",D133="Create"),D133,IF(D133=1,"High Honors",IF(D133&gt;=0.9,"Honors",IF(D133&gt;=0.7,"Pass",""))))</f>
        <v/>
      </c>
      <c r="E134" s="128" t="str">
        <f>IF(OR(E133="Beta",E133="BETA",E133="CREATE",E133="Create"),E133,IF(E133=1,"High Honors",IF(E133&gt;=0.9,"Honors",IF(E133&gt;=0.7,"Pass",""))))</f>
        <v/>
      </c>
      <c r="Q134" s="34"/>
      <c r="R134" s="173">
        <f>COUNTIF(B133:G133,"BETA")+COUNTIF(B133:G133,"CREATE")</f>
        <v>0</v>
      </c>
      <c r="S134" s="172"/>
      <c r="T134" s="166"/>
      <c r="U134" s="37"/>
    </row>
    <row r="135" spans="1:21">
      <c r="R135" s="170"/>
      <c r="S135" s="170"/>
    </row>
    <row r="136" spans="1:21" ht="15">
      <c r="A136" s="443" t="s">
        <v>1146</v>
      </c>
      <c r="B136" s="444"/>
      <c r="C136" s="50"/>
      <c r="D136" s="50"/>
      <c r="E136" s="50"/>
      <c r="Q136" s="34"/>
      <c r="R136" s="172"/>
      <c r="S136" s="172"/>
      <c r="T136" s="166"/>
      <c r="U136" s="37"/>
    </row>
    <row r="137" spans="1:21" ht="15">
      <c r="A137" s="51" t="s">
        <v>42</v>
      </c>
      <c r="B137" s="51" t="s">
        <v>1162</v>
      </c>
      <c r="C137" s="51" t="s">
        <v>1167</v>
      </c>
      <c r="D137" s="51" t="s">
        <v>1168</v>
      </c>
      <c r="E137" s="51" t="s">
        <v>1169</v>
      </c>
      <c r="Q137" s="34"/>
      <c r="R137" s="172"/>
      <c r="S137" s="172"/>
      <c r="T137" s="166"/>
      <c r="U137" s="37"/>
    </row>
    <row r="138" spans="1:21" ht="15">
      <c r="A138" s="52" t="s">
        <v>28</v>
      </c>
      <c r="B138" s="121"/>
      <c r="C138" s="121"/>
      <c r="D138" s="121"/>
      <c r="E138" s="121"/>
      <c r="K138" s="36"/>
      <c r="L138" s="36"/>
      <c r="M138" s="36"/>
      <c r="N138" s="36"/>
      <c r="O138" s="36"/>
      <c r="P138" s="36"/>
      <c r="Q138" s="34"/>
      <c r="R138" s="171"/>
      <c r="S138" s="171"/>
      <c r="T138" s="166"/>
      <c r="U138" s="35" t="s">
        <v>601</v>
      </c>
    </row>
    <row r="139" spans="1:21" ht="15">
      <c r="A139" s="53" t="s">
        <v>29</v>
      </c>
      <c r="B139" s="122"/>
      <c r="C139" s="122"/>
      <c r="D139" s="122"/>
      <c r="E139" s="122"/>
      <c r="K139" s="36">
        <f>IF(B139&gt;0%, 1, 0)</f>
        <v>0</v>
      </c>
      <c r="L139" s="36">
        <f>IF(C139&gt;0%, 1, 0)</f>
        <v>0</v>
      </c>
      <c r="M139" s="36">
        <f>IF(D139&gt;0%, 1, 0)</f>
        <v>0</v>
      </c>
      <c r="N139" s="36">
        <f>IF(E139&gt;0%, 1, 0)</f>
        <v>0</v>
      </c>
      <c r="O139" s="36"/>
      <c r="P139" s="36"/>
      <c r="Q139" s="34"/>
      <c r="R139" s="172">
        <f>SUM(B139:E139)</f>
        <v>0</v>
      </c>
      <c r="S139" s="172">
        <f>SUM(K139:N139)</f>
        <v>0</v>
      </c>
      <c r="T139" s="166"/>
      <c r="U139" s="37">
        <f>IF(S139&gt;0,(R139+R140)/S139,0)</f>
        <v>0</v>
      </c>
    </row>
    <row r="140" spans="1:21" ht="15">
      <c r="A140" s="52" t="s">
        <v>30</v>
      </c>
      <c r="B140" s="128" t="str">
        <f>IF(OR(B139="Beta",B139="BETA",B139="CREATE",B139="Create"),B139,IF(B139=1,"High Honors",IF(B139&gt;=0.9,"Honors",IF(B139&gt;=0.7,"Pass",""))))</f>
        <v/>
      </c>
      <c r="C140" s="128" t="str">
        <f>IF(OR(C139="Beta",C139="BETA",C139="CREATE",C139="Create"),C139,IF(C139=1,"High Honors",IF(C139&gt;=0.9,"Honors",IF(C139&gt;=0.7,"Pass",""))))</f>
        <v/>
      </c>
      <c r="D140" s="128" t="str">
        <f>IF(OR(D139="Beta",D139="BETA",D139="CREATE",D139="Create"),D139,IF(D139=1,"High Honors",IF(D139&gt;=0.9,"Honors",IF(D139&gt;=0.7,"Pass",""))))</f>
        <v/>
      </c>
      <c r="E140" s="128" t="str">
        <f>IF(OR(E139="Beta",E139="BETA",E139="CREATE",E139="Create"),E139,IF(E139=1,"High Honors",IF(E139&gt;=0.9,"Honors",IF(E139&gt;=0.7,"Pass",""))))</f>
        <v/>
      </c>
      <c r="Q140" s="34"/>
      <c r="R140" s="173">
        <f>COUNTIF(B139:G139,"BETA")+COUNTIF(B139:G139,"CREATE")</f>
        <v>0</v>
      </c>
      <c r="S140" s="172"/>
      <c r="T140" s="166"/>
      <c r="U140" s="37"/>
    </row>
    <row r="141" spans="1:21">
      <c r="R141" s="170"/>
      <c r="S141" s="170"/>
    </row>
    <row r="142" spans="1:21" ht="15">
      <c r="A142" s="443" t="s">
        <v>1147</v>
      </c>
      <c r="B142" s="444"/>
      <c r="C142" s="50"/>
      <c r="D142" s="50"/>
      <c r="E142" s="50"/>
      <c r="Q142" s="34"/>
      <c r="R142" s="172"/>
      <c r="S142" s="172"/>
      <c r="T142" s="166"/>
      <c r="U142" s="37"/>
    </row>
    <row r="143" spans="1:21" ht="15">
      <c r="A143" s="51" t="s">
        <v>42</v>
      </c>
      <c r="B143" s="51" t="s">
        <v>1163</v>
      </c>
      <c r="C143" s="51" t="s">
        <v>1164</v>
      </c>
      <c r="D143" s="51" t="s">
        <v>1165</v>
      </c>
      <c r="E143" s="51" t="s">
        <v>1166</v>
      </c>
      <c r="Q143" s="34"/>
      <c r="R143" s="172"/>
      <c r="S143" s="172"/>
      <c r="T143" s="166"/>
      <c r="U143" s="37"/>
    </row>
    <row r="144" spans="1:21" ht="15">
      <c r="A144" s="52" t="s">
        <v>28</v>
      </c>
      <c r="B144" s="121"/>
      <c r="C144" s="121"/>
      <c r="D144" s="121"/>
      <c r="E144" s="121"/>
      <c r="K144" s="36"/>
      <c r="L144" s="36"/>
      <c r="M144" s="36"/>
      <c r="N144" s="36"/>
      <c r="O144" s="36"/>
      <c r="P144" s="36"/>
      <c r="Q144" s="34"/>
      <c r="R144" s="171"/>
      <c r="S144" s="171"/>
      <c r="T144" s="166"/>
      <c r="U144" s="35" t="s">
        <v>601</v>
      </c>
    </row>
    <row r="145" spans="1:21" ht="15">
      <c r="A145" s="53" t="s">
        <v>29</v>
      </c>
      <c r="B145" s="122"/>
      <c r="C145" s="122"/>
      <c r="D145" s="122"/>
      <c r="E145" s="122"/>
      <c r="K145" s="36">
        <f>IF(B145&gt;0%, 1, 0)</f>
        <v>0</v>
      </c>
      <c r="L145" s="36">
        <f>IF(C145&gt;0%, 1, 0)</f>
        <v>0</v>
      </c>
      <c r="M145" s="36">
        <f>IF(D145&gt;0%, 1, 0)</f>
        <v>0</v>
      </c>
      <c r="N145" s="36">
        <f>IF(E145&gt;0%, 1, 0)</f>
        <v>0</v>
      </c>
      <c r="O145" s="36"/>
      <c r="P145" s="36"/>
      <c r="Q145" s="34"/>
      <c r="R145" s="172">
        <f>SUM(B145:E145)</f>
        <v>0</v>
      </c>
      <c r="S145" s="172">
        <f>SUM(K145:N145)</f>
        <v>0</v>
      </c>
      <c r="T145" s="166"/>
      <c r="U145" s="37">
        <f>IF(S145&gt;0,(R145+R146)/S145,0)</f>
        <v>0</v>
      </c>
    </row>
    <row r="146" spans="1:21" ht="15">
      <c r="A146" s="52" t="s">
        <v>30</v>
      </c>
      <c r="B146" s="128" t="str">
        <f>IF(OR(B145="Beta",B145="BETA",B145="CREATE",B145="Create"),B145,IF(B145=1,"High Honors",IF(B145&gt;=0.9,"Honors",IF(B145&gt;=0.7,"Pass",""))))</f>
        <v/>
      </c>
      <c r="C146" s="128" t="str">
        <f>IF(OR(C145="Beta",C145="BETA",C145="CREATE",C145="Create"),C145,IF(C145=1,"High Honors",IF(C145&gt;=0.9,"Honors",IF(C145&gt;=0.7,"Pass",""))))</f>
        <v/>
      </c>
      <c r="D146" s="128" t="str">
        <f>IF(OR(D145="Beta",D145="BETA",D145="CREATE",D145="Create"),D145,IF(D145=1,"High Honors",IF(D145&gt;=0.9,"Honors",IF(D145&gt;=0.7,"Pass",""))))</f>
        <v/>
      </c>
      <c r="E146" s="128" t="str">
        <f>IF(OR(E145="Beta",E145="BETA",E145="CREATE",E145="Create"),E145,IF(E145=1,"High Honors",IF(E145&gt;=0.9,"Honors",IF(E145&gt;=0.7,"Pass",""))))</f>
        <v/>
      </c>
      <c r="Q146" s="34"/>
      <c r="R146" s="173">
        <f>COUNTIF(B145:G145,"BETA")+COUNTIF(B145:G145,"CREATE")</f>
        <v>0</v>
      </c>
      <c r="S146" s="172"/>
      <c r="T146" s="166"/>
      <c r="U146" s="37"/>
    </row>
    <row r="147" spans="1:21">
      <c r="Q147" s="392" t="s">
        <v>602</v>
      </c>
      <c r="R147" s="392"/>
      <c r="S147" s="174" t="s">
        <v>603</v>
      </c>
      <c r="T147" s="41"/>
      <c r="U147" s="35" t="s">
        <v>600</v>
      </c>
    </row>
    <row r="148" spans="1:21" ht="15">
      <c r="Q148" s="34"/>
      <c r="R148" s="36">
        <f>SUM(R2:R146)</f>
        <v>0</v>
      </c>
      <c r="S148" s="36">
        <f>SUM(S2:S146)</f>
        <v>0</v>
      </c>
      <c r="T148" s="2"/>
      <c r="U148" s="37">
        <f>IF(S148&gt;0, R148/S148, 0)</f>
        <v>0</v>
      </c>
    </row>
  </sheetData>
  <sheetProtection password="C927" sheet="1" objects="1" scenarios="1" selectLockedCells="1"/>
  <mergeCells count="20">
    <mergeCell ref="A124:B124"/>
    <mergeCell ref="A130:B130"/>
    <mergeCell ref="A136:B136"/>
    <mergeCell ref="A142:B142"/>
    <mergeCell ref="A2:B2"/>
    <mergeCell ref="Q147:R147"/>
    <mergeCell ref="A38:B38"/>
    <mergeCell ref="A44:B44"/>
    <mergeCell ref="A50:B50"/>
    <mergeCell ref="A56:B56"/>
    <mergeCell ref="A62:B62"/>
    <mergeCell ref="A69:B69"/>
    <mergeCell ref="A75:B75"/>
    <mergeCell ref="A81:B81"/>
    <mergeCell ref="A87:B87"/>
    <mergeCell ref="A93:B93"/>
    <mergeCell ref="A99:B99"/>
    <mergeCell ref="A105:B105"/>
    <mergeCell ref="A112:B112"/>
    <mergeCell ref="A118:B118"/>
  </mergeCells>
  <pageMargins left="0.25" right="0.25" top="0.5" bottom="0.5" header="0.3" footer="0.3"/>
  <pageSetup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V82"/>
  <sheetViews>
    <sheetView view="pageBreakPreview" zoomScaleNormal="100" zoomScaleSheetLayoutView="100" workbookViewId="0">
      <selection activeCell="B3" sqref="B3"/>
    </sheetView>
  </sheetViews>
  <sheetFormatPr defaultRowHeight="14.25"/>
  <cols>
    <col min="1" max="1" width="14.625" style="3" customWidth="1"/>
    <col min="2" max="7" width="14.625" style="61" customWidth="1"/>
    <col min="8" max="8" width="9" style="3"/>
    <col min="9" max="10" width="5.625" style="3" customWidth="1"/>
    <col min="11" max="17" width="5.625" style="3" hidden="1" customWidth="1"/>
    <col min="18" max="19" width="5.625" style="168" hidden="1" customWidth="1"/>
    <col min="20" max="22" width="5.625" style="3" hidden="1" customWidth="1"/>
    <col min="23" max="16384" width="9" style="3"/>
  </cols>
  <sheetData>
    <row r="1" spans="1:21" ht="15">
      <c r="A1" s="445" t="s">
        <v>715</v>
      </c>
      <c r="B1" s="446"/>
      <c r="C1" s="50"/>
      <c r="D1" s="50"/>
      <c r="E1" s="50"/>
      <c r="F1" s="50"/>
    </row>
    <row r="2" spans="1:21" ht="15">
      <c r="A2" s="51" t="s">
        <v>42</v>
      </c>
      <c r="B2" s="51" t="s">
        <v>716</v>
      </c>
      <c r="C2" s="51" t="s">
        <v>717</v>
      </c>
      <c r="D2" s="51" t="s">
        <v>718</v>
      </c>
      <c r="E2" s="51" t="s">
        <v>719</v>
      </c>
      <c r="F2" s="51" t="s">
        <v>720</v>
      </c>
    </row>
    <row r="3" spans="1:21" ht="15">
      <c r="A3" s="52" t="s">
        <v>28</v>
      </c>
      <c r="B3" s="105"/>
      <c r="C3" s="105"/>
      <c r="D3" s="105"/>
      <c r="E3" s="105"/>
      <c r="F3" s="105"/>
      <c r="K3" s="2"/>
      <c r="L3" s="2"/>
      <c r="M3" s="2"/>
      <c r="N3" s="2"/>
      <c r="O3" s="2"/>
      <c r="P3" s="2"/>
      <c r="Q3" s="34"/>
      <c r="R3" s="36"/>
      <c r="S3" s="36"/>
      <c r="T3" s="2"/>
      <c r="U3" s="35" t="s">
        <v>601</v>
      </c>
    </row>
    <row r="4" spans="1:21" ht="15">
      <c r="A4" s="53" t="s">
        <v>29</v>
      </c>
      <c r="B4" s="107"/>
      <c r="C4" s="107"/>
      <c r="D4" s="107"/>
      <c r="E4" s="107"/>
      <c r="F4" s="107"/>
      <c r="K4" s="36">
        <f>IF(B4&gt;0%, 1, 0)</f>
        <v>0</v>
      </c>
      <c r="L4" s="36">
        <f>IF(C4&gt;0%, 1, 0)</f>
        <v>0</v>
      </c>
      <c r="M4" s="36">
        <f>IF(D4&gt;0%, 1, 0)</f>
        <v>0</v>
      </c>
      <c r="N4" s="36">
        <f>IF(E4&gt;0%, 1, 0)</f>
        <v>0</v>
      </c>
      <c r="O4" s="36">
        <f>IF(F4&gt;0%, 1, 0)</f>
        <v>0</v>
      </c>
      <c r="P4" s="36"/>
      <c r="Q4" s="34"/>
      <c r="R4" s="36">
        <f>SUM(B4:F4)</f>
        <v>0</v>
      </c>
      <c r="S4" s="36">
        <f>SUM(K4:O4)</f>
        <v>0</v>
      </c>
      <c r="T4" s="2"/>
      <c r="U4" s="37">
        <f>IF(S4&gt;0,(R4+R5)/S4,0)</f>
        <v>0</v>
      </c>
    </row>
    <row r="5" spans="1:21" ht="15">
      <c r="A5" s="52" t="s">
        <v>30</v>
      </c>
      <c r="B5" s="128" t="str">
        <f>IF(OR(B4="Beta",B4="BETA",B4="CREATE",B4="Create"),B4,IF(B4=1,"High Honors",IF(B4&gt;=0.9,"Honors",IF(B4&gt;=0.7,"Pass",""))))</f>
        <v/>
      </c>
      <c r="C5" s="128" t="str">
        <f>IF(OR(C4="Beta",C4="BETA",C4="CREATE",C4="Create"),C4,IF(C4=1,"High Honors",IF(C4&gt;=0.9,"Honors",IF(C4&gt;=0.7,"Pass",""))))</f>
        <v/>
      </c>
      <c r="D5" s="128" t="str">
        <f>IF(OR(D4="Beta",D4="BETA",D4="CREATE",D4="Create"),D4,IF(D4=1,"High Honors",IF(D4&gt;=0.9,"Honors",IF(D4&gt;=0.7,"Pass",""))))</f>
        <v/>
      </c>
      <c r="E5" s="128" t="str">
        <f>IF(OR(E4="Beta",E4="BETA",E4="CREATE",E4="Create"),E4,IF(E4=1,"High Honors",IF(E4&gt;=0.9,"Honors",IF(E4&gt;=0.7,"Pass",""))))</f>
        <v/>
      </c>
      <c r="F5" s="128" t="str">
        <f>IF(OR(F4="Beta",F4="BETA",F4="CREATE",F4="Create"),F4,IF(F4=1,"High Honors",IF(F4&gt;=0.9,"Honors",IF(F4&gt;=0.7,"Pass",""))))</f>
        <v/>
      </c>
      <c r="R5" s="169">
        <f>COUNTIF(B4:G4,"BETA")+COUNTIF(B4:G4,"CREATE")</f>
        <v>0</v>
      </c>
    </row>
    <row r="7" spans="1:21" ht="15">
      <c r="A7" s="445" t="s">
        <v>735</v>
      </c>
      <c r="B7" s="446"/>
      <c r="C7" s="50"/>
      <c r="D7" s="50"/>
      <c r="E7" s="50"/>
      <c r="F7" s="50"/>
      <c r="G7" s="50"/>
    </row>
    <row r="8" spans="1:21" ht="15">
      <c r="A8" s="51" t="s">
        <v>42</v>
      </c>
      <c r="B8" s="51" t="s">
        <v>736</v>
      </c>
      <c r="C8" s="51" t="s">
        <v>737</v>
      </c>
      <c r="D8" s="51" t="s">
        <v>738</v>
      </c>
      <c r="E8" s="51" t="s">
        <v>739</v>
      </c>
      <c r="F8" s="51" t="s">
        <v>740</v>
      </c>
      <c r="G8" s="3"/>
    </row>
    <row r="9" spans="1:21" ht="15">
      <c r="A9" s="52" t="s">
        <v>28</v>
      </c>
      <c r="B9" s="108"/>
      <c r="C9" s="108"/>
      <c r="D9" s="108"/>
      <c r="E9" s="108"/>
      <c r="F9" s="108"/>
      <c r="G9" s="3"/>
      <c r="K9" s="2"/>
      <c r="L9" s="2"/>
      <c r="M9" s="2"/>
      <c r="N9" s="2"/>
      <c r="O9" s="2"/>
      <c r="P9" s="2"/>
      <c r="Q9" s="34"/>
      <c r="R9" s="36"/>
      <c r="S9" s="36"/>
      <c r="T9" s="2"/>
      <c r="U9" s="35" t="s">
        <v>601</v>
      </c>
    </row>
    <row r="10" spans="1:21" ht="15">
      <c r="A10" s="53" t="s">
        <v>29</v>
      </c>
      <c r="B10" s="110"/>
      <c r="C10" s="110"/>
      <c r="D10" s="110"/>
      <c r="E10" s="110"/>
      <c r="F10" s="110"/>
      <c r="G10" s="3"/>
      <c r="K10" s="36">
        <f>IF(B10&gt;0%, 1, 0)</f>
        <v>0</v>
      </c>
      <c r="L10" s="36">
        <f>IF(C10&gt;0%, 1, 0)</f>
        <v>0</v>
      </c>
      <c r="M10" s="36">
        <f>IF(D10&gt;0%, 1, 0)</f>
        <v>0</v>
      </c>
      <c r="N10" s="36">
        <f>IF(E10&gt;0%, 1, 0)</f>
        <v>0</v>
      </c>
      <c r="O10" s="36">
        <f>IF(F10&gt;0%, 1, 0)</f>
        <v>0</v>
      </c>
      <c r="P10" s="36"/>
      <c r="Q10" s="34"/>
      <c r="R10" s="36">
        <f>SUM(B10:F10)</f>
        <v>0</v>
      </c>
      <c r="S10" s="36">
        <f>SUM(K10:O10)</f>
        <v>0</v>
      </c>
      <c r="T10" s="2"/>
      <c r="U10" s="37">
        <f>IF(S10&gt;0,(R10+R11)/S10,0)</f>
        <v>0</v>
      </c>
    </row>
    <row r="11" spans="1:21" ht="15">
      <c r="A11" s="52" t="s">
        <v>30</v>
      </c>
      <c r="B11" s="128" t="str">
        <f>IF(OR(B10="Beta",B10="BETA",B10="CREATE",B10="Create"),B10,IF(B10=1,"High Honors",IF(B10&gt;=0.9,"Honors",IF(B10&gt;=0.7,"Pass",""))))</f>
        <v/>
      </c>
      <c r="C11" s="128" t="str">
        <f>IF(OR(C10="Beta",C10="BETA",C10="CREATE",C10="Create"),C10,IF(C10=1,"High Honors",IF(C10&gt;=0.9,"Honors",IF(C10&gt;=0.7,"Pass",""))))</f>
        <v/>
      </c>
      <c r="D11" s="128" t="str">
        <f>IF(OR(D10="Beta",D10="BETA",D10="CREATE",D10="Create"),D10,IF(D10=1,"High Honors",IF(D10&gt;=0.9,"Honors",IF(D10&gt;=0.7,"Pass",""))))</f>
        <v/>
      </c>
      <c r="E11" s="128" t="str">
        <f>IF(OR(E10="Beta",E10="BETA",E10="CREATE",E10="Create"),E10,IF(E10=1,"High Honors",IF(E10&gt;=0.9,"Honors",IF(E10&gt;=0.7,"Pass",""))))</f>
        <v/>
      </c>
      <c r="F11" s="128" t="str">
        <f>IF(OR(F10="Beta",F10="BETA",F10="CREATE",F10="Create"),F10,IF(F10=1,"High Honors",IF(F10&gt;=0.9,"Honors",IF(F10&gt;=0.7,"Pass",""))))</f>
        <v/>
      </c>
      <c r="G11" s="3"/>
      <c r="R11" s="169">
        <f>COUNTIF(B10:G10,"BETA")+COUNTIF(B10:G10,"CREATE")</f>
        <v>0</v>
      </c>
    </row>
    <row r="12" spans="1:21" ht="15">
      <c r="A12" s="54"/>
      <c r="B12" s="50"/>
      <c r="C12" s="50"/>
      <c r="D12" s="50"/>
      <c r="E12" s="50"/>
      <c r="F12" s="50"/>
      <c r="G12" s="50"/>
    </row>
    <row r="13" spans="1:21" ht="15">
      <c r="A13" s="447" t="s">
        <v>721</v>
      </c>
      <c r="B13" s="448"/>
      <c r="C13" s="50"/>
      <c r="D13" s="50"/>
      <c r="E13" s="50"/>
      <c r="F13" s="50"/>
      <c r="G13" s="50"/>
    </row>
    <row r="14" spans="1:21" ht="15">
      <c r="A14" s="51" t="s">
        <v>42</v>
      </c>
      <c r="B14" s="51" t="s">
        <v>723</v>
      </c>
      <c r="C14" s="51" t="s">
        <v>724</v>
      </c>
      <c r="D14" s="51" t="s">
        <v>725</v>
      </c>
      <c r="E14" s="3"/>
      <c r="F14" s="3"/>
      <c r="G14" s="3"/>
      <c r="K14" s="2"/>
      <c r="L14" s="2"/>
      <c r="M14" s="2"/>
      <c r="N14" s="2"/>
      <c r="O14" s="2"/>
      <c r="P14" s="2"/>
      <c r="Q14" s="34"/>
      <c r="R14" s="36"/>
      <c r="S14" s="36"/>
      <c r="T14" s="2"/>
      <c r="U14" s="35"/>
    </row>
    <row r="15" spans="1:21" ht="15">
      <c r="A15" s="52" t="s">
        <v>28</v>
      </c>
      <c r="B15" s="108"/>
      <c r="C15" s="108"/>
      <c r="D15" s="108"/>
      <c r="E15" s="3"/>
      <c r="F15" s="3"/>
      <c r="G15" s="3"/>
      <c r="K15" s="36"/>
      <c r="L15" s="36"/>
      <c r="M15" s="36"/>
      <c r="N15" s="36"/>
      <c r="O15" s="36"/>
      <c r="P15" s="36"/>
      <c r="Q15" s="34"/>
      <c r="R15" s="36"/>
      <c r="S15" s="36"/>
      <c r="T15" s="2"/>
      <c r="U15" s="35" t="s">
        <v>601</v>
      </c>
    </row>
    <row r="16" spans="1:21" ht="15">
      <c r="A16" s="53" t="s">
        <v>29</v>
      </c>
      <c r="B16" s="110"/>
      <c r="C16" s="110"/>
      <c r="D16" s="110"/>
      <c r="E16" s="3"/>
      <c r="F16" s="3"/>
      <c r="G16" s="3"/>
      <c r="K16" s="36">
        <f>IF(B16&gt;0%, 1, 0)</f>
        <v>0</v>
      </c>
      <c r="L16" s="36">
        <f>IF(C16&gt;0%, 1, 0)</f>
        <v>0</v>
      </c>
      <c r="M16" s="36">
        <f>IF(D16&gt;0%, 1, 0)</f>
        <v>0</v>
      </c>
      <c r="N16" s="36"/>
      <c r="O16" s="36"/>
      <c r="P16" s="36"/>
      <c r="Q16" s="34"/>
      <c r="R16" s="36">
        <f>SUM(B16:D16)</f>
        <v>0</v>
      </c>
      <c r="S16" s="36">
        <f>SUM(K16:M16)</f>
        <v>0</v>
      </c>
      <c r="T16" s="2"/>
      <c r="U16" s="37">
        <f>IF(S16&gt;0,(R16+R17)/S16,0)</f>
        <v>0</v>
      </c>
    </row>
    <row r="17" spans="1:21" ht="15">
      <c r="A17" s="52" t="s">
        <v>30</v>
      </c>
      <c r="B17" s="128" t="str">
        <f>IF(OR(B16="Beta",B16="BETA",B16="CREATE",B16="Create"),B16,IF(B16=1,"High Honors",IF(B16&gt;=0.9,"Honors",IF(B16&gt;=0.7,"Pass",""))))</f>
        <v/>
      </c>
      <c r="C17" s="128" t="str">
        <f>IF(OR(C16="Beta",C16="BETA",C16="CREATE",C16="Create"),C16,IF(C16=1,"High Honors",IF(C16&gt;=0.9,"Honors",IF(C16&gt;=0.7,"Pass",""))))</f>
        <v/>
      </c>
      <c r="D17" s="128" t="str">
        <f>IF(OR(D16="Beta",D16="BETA",D16="CREATE",D16="Create"),D16,IF(D16=1,"High Honors",IF(D16&gt;=0.9,"Honors",IF(D16&gt;=0.7,"Pass",""))))</f>
        <v/>
      </c>
      <c r="E17" s="3"/>
      <c r="F17" s="3"/>
      <c r="G17" s="3"/>
      <c r="R17" s="169">
        <f>COUNTIF(B16:G16,"BETA")+COUNTIF(B16:G16,"CREATE")</f>
        <v>0</v>
      </c>
    </row>
    <row r="18" spans="1:21" ht="15">
      <c r="A18" s="54"/>
      <c r="B18" s="50"/>
      <c r="C18" s="50"/>
      <c r="D18" s="50"/>
      <c r="E18" s="50"/>
      <c r="F18" s="50"/>
      <c r="G18" s="50"/>
    </row>
    <row r="19" spans="1:21" ht="15">
      <c r="A19" s="445" t="s">
        <v>722</v>
      </c>
      <c r="B19" s="446"/>
      <c r="C19" s="50"/>
      <c r="D19" s="50"/>
      <c r="E19" s="50"/>
      <c r="F19" s="50"/>
      <c r="G19" s="50"/>
    </row>
    <row r="20" spans="1:21" ht="15">
      <c r="A20" s="51" t="s">
        <v>42</v>
      </c>
      <c r="B20" s="51" t="s">
        <v>726</v>
      </c>
      <c r="C20" s="51" t="s">
        <v>727</v>
      </c>
      <c r="D20" s="51" t="s">
        <v>728</v>
      </c>
      <c r="E20" s="51" t="s">
        <v>729</v>
      </c>
      <c r="F20" s="51" t="s">
        <v>730</v>
      </c>
      <c r="G20" s="58"/>
    </row>
    <row r="21" spans="1:21" ht="15">
      <c r="A21" s="52" t="s">
        <v>28</v>
      </c>
      <c r="B21" s="108"/>
      <c r="C21" s="108"/>
      <c r="D21" s="108"/>
      <c r="E21" s="108"/>
      <c r="F21" s="108"/>
      <c r="G21" s="59"/>
      <c r="K21" s="2"/>
      <c r="L21" s="2"/>
      <c r="M21" s="2"/>
      <c r="N21" s="2"/>
      <c r="O21" s="2"/>
      <c r="P21" s="2"/>
      <c r="Q21" s="34"/>
      <c r="R21" s="36"/>
      <c r="S21" s="36"/>
      <c r="T21" s="2"/>
      <c r="U21" s="35" t="s">
        <v>601</v>
      </c>
    </row>
    <row r="22" spans="1:21" ht="15">
      <c r="A22" s="53" t="s">
        <v>29</v>
      </c>
      <c r="B22" s="110"/>
      <c r="C22" s="110"/>
      <c r="D22" s="110"/>
      <c r="E22" s="110"/>
      <c r="F22" s="110"/>
      <c r="G22" s="60"/>
      <c r="K22" s="36">
        <f>IF(B22&gt;0%, 1, 0)</f>
        <v>0</v>
      </c>
      <c r="L22" s="36">
        <f>IF(C22&gt;0%, 1, 0)</f>
        <v>0</v>
      </c>
      <c r="M22" s="36">
        <f>IF(D22&gt;0%, 1, 0)</f>
        <v>0</v>
      </c>
      <c r="N22" s="36">
        <f>IF(E22&gt;0%, 1, 0)</f>
        <v>0</v>
      </c>
      <c r="O22" s="36">
        <f>IF(F22&gt;0%, 1, 0)</f>
        <v>0</v>
      </c>
      <c r="P22" s="36"/>
      <c r="Q22" s="34"/>
      <c r="R22" s="36">
        <f>SUM(B22:F22)</f>
        <v>0</v>
      </c>
      <c r="S22" s="36">
        <f>SUM(K22:O22)</f>
        <v>0</v>
      </c>
      <c r="T22" s="2"/>
      <c r="U22" s="37">
        <f>IF(S22&gt;0,(R22+R23)/S22,0)</f>
        <v>0</v>
      </c>
    </row>
    <row r="23" spans="1:21" ht="15">
      <c r="A23" s="52" t="s">
        <v>30</v>
      </c>
      <c r="B23" s="128" t="str">
        <f>IF(OR(B22="Beta",B22="BETA",B22="CREATE",B22="Create"),B22,IF(B22=1,"High Honors",IF(B22&gt;=0.9,"Honors",IF(B22&gt;=0.7,"Pass",""))))</f>
        <v/>
      </c>
      <c r="C23" s="128" t="str">
        <f>IF(OR(C22="Beta",C22="BETA",C22="CREATE",C22="Create"),C22,IF(C22=1,"High Honors",IF(C22&gt;=0.9,"Honors",IF(C22&gt;=0.7,"Pass",""))))</f>
        <v/>
      </c>
      <c r="D23" s="128" t="str">
        <f>IF(OR(D22="Beta",D22="BETA",D22="CREATE",D22="Create"),D22,IF(D22=1,"High Honors",IF(D22&gt;=0.9,"Honors",IF(D22&gt;=0.7,"Pass",""))))</f>
        <v/>
      </c>
      <c r="E23" s="128" t="str">
        <f>IF(OR(E22="Beta",E22="BETA",E22="CREATE",E22="Create"),E22,IF(E22=1,"High Honors",IF(E22&gt;=0.9,"Honors",IF(E22&gt;=0.7,"Pass",""))))</f>
        <v/>
      </c>
      <c r="F23" s="128" t="str">
        <f>IF(OR(F22="Beta",F22="BETA",F22="CREATE",F22="Create"),F22,IF(F22=1,"High Honors",IF(F22&gt;=0.9,"Honors",IF(F22&gt;=0.7,"Pass",""))))</f>
        <v/>
      </c>
      <c r="G23" s="57"/>
      <c r="R23" s="169">
        <f>COUNTIF(B22:G22,"BETA")+COUNTIF(B22:G22,"CREATE")</f>
        <v>0</v>
      </c>
    </row>
    <row r="24" spans="1:21" ht="15">
      <c r="A24" s="54"/>
      <c r="B24" s="50"/>
      <c r="C24" s="50"/>
      <c r="D24" s="50"/>
      <c r="E24" s="50"/>
      <c r="F24" s="50"/>
      <c r="G24" s="50"/>
    </row>
    <row r="25" spans="1:21" ht="15">
      <c r="A25" s="445" t="s">
        <v>722</v>
      </c>
      <c r="B25" s="446"/>
      <c r="C25" s="50"/>
      <c r="D25" s="50"/>
      <c r="E25" s="50"/>
      <c r="F25" s="50"/>
      <c r="G25" s="50"/>
    </row>
    <row r="26" spans="1:21" ht="15">
      <c r="A26" s="51" t="s">
        <v>42</v>
      </c>
      <c r="B26" s="51" t="s">
        <v>731</v>
      </c>
      <c r="C26" s="51" t="s">
        <v>732</v>
      </c>
      <c r="D26" s="51" t="s">
        <v>733</v>
      </c>
      <c r="E26" s="51" t="s">
        <v>734</v>
      </c>
      <c r="F26" s="3"/>
      <c r="G26" s="3"/>
    </row>
    <row r="27" spans="1:21" ht="15">
      <c r="A27" s="52" t="s">
        <v>28</v>
      </c>
      <c r="B27" s="108"/>
      <c r="C27" s="108"/>
      <c r="D27" s="108"/>
      <c r="E27" s="108"/>
      <c r="F27" s="3"/>
      <c r="G27" s="3"/>
      <c r="K27" s="2"/>
      <c r="L27" s="2"/>
      <c r="M27" s="2"/>
      <c r="N27" s="2"/>
      <c r="O27" s="2"/>
      <c r="P27" s="2"/>
      <c r="Q27" s="34"/>
      <c r="R27" s="36"/>
      <c r="S27" s="36"/>
      <c r="T27" s="2"/>
      <c r="U27" s="35" t="s">
        <v>601</v>
      </c>
    </row>
    <row r="28" spans="1:21" ht="15">
      <c r="A28" s="53" t="s">
        <v>29</v>
      </c>
      <c r="B28" s="110"/>
      <c r="C28" s="110"/>
      <c r="D28" s="110"/>
      <c r="E28" s="110"/>
      <c r="F28" s="3"/>
      <c r="G28" s="3"/>
      <c r="K28" s="36">
        <f>IF(B28&gt;0%, 1, 0)</f>
        <v>0</v>
      </c>
      <c r="L28" s="36">
        <f>IF(C28&gt;0%, 1, 0)</f>
        <v>0</v>
      </c>
      <c r="M28" s="36">
        <f>IF(D28&gt;0%, 1, 0)</f>
        <v>0</v>
      </c>
      <c r="N28" s="36">
        <f>IF(E28&gt;0%, 1, 0)</f>
        <v>0</v>
      </c>
      <c r="O28" s="36"/>
      <c r="P28" s="36"/>
      <c r="Q28" s="34"/>
      <c r="R28" s="36">
        <f>SUM(B28:E28)</f>
        <v>0</v>
      </c>
      <c r="S28" s="36">
        <f>SUM(K28:N28)</f>
        <v>0</v>
      </c>
      <c r="T28" s="2"/>
      <c r="U28" s="37">
        <f>IF(S28&gt;0,(R28+R29)/S28,0)</f>
        <v>0</v>
      </c>
    </row>
    <row r="29" spans="1:21" ht="15">
      <c r="A29" s="52" t="s">
        <v>30</v>
      </c>
      <c r="B29" s="128" t="str">
        <f>IF(OR(B28="Beta",B28="BETA",B28="CREATE",B28="Create"),B28,IF(B28=1,"High Honors",IF(B28&gt;=0.9,"Honors",IF(B28&gt;=0.7,"Pass",""))))</f>
        <v/>
      </c>
      <c r="C29" s="128" t="str">
        <f>IF(OR(C28="Beta",C28="BETA",C28="CREATE",C28="Create"),C28,IF(C28=1,"High Honors",IF(C28&gt;=0.9,"Honors",IF(C28&gt;=0.7,"Pass",""))))</f>
        <v/>
      </c>
      <c r="D29" s="128" t="str">
        <f>IF(OR(D28="Beta",D28="BETA",D28="CREATE",D28="Create"),D28,IF(D28=1,"High Honors",IF(D28&gt;=0.9,"Honors",IF(D28&gt;=0.7,"Pass",""))))</f>
        <v/>
      </c>
      <c r="E29" s="128" t="str">
        <f>IF(OR(E28="Beta",E28="BETA",E28="CREATE",E28="Create"),E28,IF(E28=1,"High Honors",IF(E28&gt;=0.9,"Honors",IF(E28&gt;=0.7,"Pass",""))))</f>
        <v/>
      </c>
      <c r="F29" s="3"/>
      <c r="G29" s="3"/>
      <c r="R29" s="169">
        <f>COUNTIF(B28:G28,"BETA")+COUNTIF(B28:G28,"CREATE")</f>
        <v>0</v>
      </c>
    </row>
    <row r="30" spans="1:21" ht="15">
      <c r="A30" s="54"/>
      <c r="B30" s="50"/>
      <c r="C30" s="50"/>
      <c r="D30" s="50"/>
      <c r="E30" s="50"/>
      <c r="F30" s="50"/>
      <c r="G30" s="50"/>
    </row>
    <row r="31" spans="1:21" ht="15">
      <c r="A31" s="445" t="s">
        <v>741</v>
      </c>
      <c r="B31" s="446"/>
      <c r="C31" s="50"/>
      <c r="D31" s="50"/>
      <c r="E31" s="50"/>
      <c r="F31" s="50"/>
      <c r="G31" s="50"/>
    </row>
    <row r="32" spans="1:21" ht="15">
      <c r="A32" s="51" t="s">
        <v>42</v>
      </c>
      <c r="B32" s="51" t="s">
        <v>743</v>
      </c>
      <c r="C32" s="51" t="s">
        <v>744</v>
      </c>
      <c r="D32" s="51" t="s">
        <v>745</v>
      </c>
      <c r="E32" s="51" t="s">
        <v>746</v>
      </c>
      <c r="F32" s="3"/>
      <c r="G32" s="3"/>
    </row>
    <row r="33" spans="1:21" ht="15">
      <c r="A33" s="52" t="s">
        <v>28</v>
      </c>
      <c r="B33" s="108"/>
      <c r="C33" s="108"/>
      <c r="D33" s="108"/>
      <c r="E33" s="108"/>
      <c r="F33" s="3"/>
      <c r="G33" s="3"/>
      <c r="K33" s="2"/>
      <c r="L33" s="2"/>
      <c r="M33" s="2"/>
      <c r="N33" s="2"/>
      <c r="O33" s="2"/>
      <c r="P33" s="2"/>
      <c r="Q33" s="34"/>
      <c r="R33" s="36"/>
      <c r="S33" s="36"/>
      <c r="T33" s="2"/>
      <c r="U33" s="35" t="s">
        <v>601</v>
      </c>
    </row>
    <row r="34" spans="1:21" ht="15">
      <c r="A34" s="53" t="s">
        <v>29</v>
      </c>
      <c r="B34" s="110"/>
      <c r="C34" s="110"/>
      <c r="D34" s="110"/>
      <c r="E34" s="110"/>
      <c r="F34" s="3"/>
      <c r="G34" s="3"/>
      <c r="K34" s="36">
        <f>IF(B34&gt;0%, 1, 0)</f>
        <v>0</v>
      </c>
      <c r="L34" s="36">
        <f>IF(C34&gt;0%, 1, 0)</f>
        <v>0</v>
      </c>
      <c r="M34" s="36">
        <f>IF(D34&gt;0%, 1, 0)</f>
        <v>0</v>
      </c>
      <c r="N34" s="36">
        <f>IF(E34&gt;0%, 1, 0)</f>
        <v>0</v>
      </c>
      <c r="O34" s="36">
        <f>IF(F34&gt;0%, 1, 0)</f>
        <v>0</v>
      </c>
      <c r="P34" s="36"/>
      <c r="Q34" s="34"/>
      <c r="R34" s="36">
        <f>SUM(B34:F34)</f>
        <v>0</v>
      </c>
      <c r="S34" s="36">
        <f>SUM(K34:O34)</f>
        <v>0</v>
      </c>
      <c r="T34" s="2"/>
      <c r="U34" s="37">
        <f>IF(S34&gt;0,(R34+R35)/S34,0)</f>
        <v>0</v>
      </c>
    </row>
    <row r="35" spans="1:21" ht="15">
      <c r="A35" s="52" t="s">
        <v>30</v>
      </c>
      <c r="B35" s="128" t="str">
        <f>IF(OR(B34="Beta",B34="BETA",B34="CREATE",B34="Create"),B34,IF(B34=1,"High Honors",IF(B34&gt;=0.9,"Honors",IF(B34&gt;=0.7,"Pass",""))))</f>
        <v/>
      </c>
      <c r="C35" s="128" t="str">
        <f>IF(OR(C34="Beta",C34="BETA",C34="CREATE",C34="Create"),C34,IF(C34=1,"High Honors",IF(C34&gt;=0.9,"Honors",IF(C34&gt;=0.7,"Pass",""))))</f>
        <v/>
      </c>
      <c r="D35" s="128" t="str">
        <f>IF(OR(D34="Beta",D34="BETA",D34="CREATE",D34="Create"),D34,IF(D34=1,"High Honors",IF(D34&gt;=0.9,"Honors",IF(D34&gt;=0.7,"Pass",""))))</f>
        <v/>
      </c>
      <c r="E35" s="128" t="str">
        <f>IF(OR(E34="Beta",E34="BETA",E34="CREATE",E34="Create"),E34,IF(E34=1,"High Honors",IF(E34&gt;=0.9,"Honors",IF(E34&gt;=0.7,"Pass",""))))</f>
        <v/>
      </c>
      <c r="F35" s="3"/>
      <c r="G35" s="3"/>
      <c r="R35" s="169">
        <f>COUNTIF(B34:G34,"BETA")+COUNTIF(B34:G34,"CREATE")</f>
        <v>0</v>
      </c>
    </row>
    <row r="38" spans="1:21" ht="15">
      <c r="A38" s="445" t="s">
        <v>742</v>
      </c>
      <c r="B38" s="446"/>
      <c r="C38" s="50"/>
      <c r="D38" s="50"/>
      <c r="E38" s="50"/>
    </row>
    <row r="39" spans="1:21" ht="15">
      <c r="A39" s="51" t="s">
        <v>42</v>
      </c>
      <c r="B39" s="51" t="s">
        <v>748</v>
      </c>
      <c r="C39" s="51" t="s">
        <v>747</v>
      </c>
      <c r="D39" s="51" t="s">
        <v>749</v>
      </c>
    </row>
    <row r="40" spans="1:21" ht="15">
      <c r="A40" s="52" t="s">
        <v>28</v>
      </c>
      <c r="B40" s="108"/>
      <c r="C40" s="108"/>
      <c r="D40" s="108"/>
      <c r="K40" s="2"/>
      <c r="L40" s="2"/>
      <c r="M40" s="2"/>
      <c r="N40" s="2"/>
      <c r="O40" s="2"/>
      <c r="P40" s="2"/>
      <c r="Q40" s="34"/>
      <c r="R40" s="36"/>
      <c r="S40" s="36"/>
      <c r="T40" s="2"/>
      <c r="U40" s="35" t="s">
        <v>601</v>
      </c>
    </row>
    <row r="41" spans="1:21" ht="15">
      <c r="A41" s="53" t="s">
        <v>29</v>
      </c>
      <c r="B41" s="110"/>
      <c r="C41" s="110"/>
      <c r="D41" s="110"/>
      <c r="E41" s="50"/>
      <c r="F41" s="50"/>
      <c r="G41" s="50"/>
      <c r="K41" s="36">
        <f>IF(B41&gt;0%, 1, 0)</f>
        <v>0</v>
      </c>
      <c r="L41" s="36">
        <f>IF(C41&gt;0%, 1, 0)</f>
        <v>0</v>
      </c>
      <c r="M41" s="36">
        <f>IF(D41&gt;0%, 1, 0)</f>
        <v>0</v>
      </c>
      <c r="N41" s="36"/>
      <c r="O41" s="36"/>
      <c r="P41" s="36"/>
      <c r="Q41" s="34"/>
      <c r="R41" s="36">
        <f>SUM(B41:D41)</f>
        <v>0</v>
      </c>
      <c r="S41" s="36">
        <f>SUM(K41:M41)</f>
        <v>0</v>
      </c>
      <c r="T41" s="2"/>
      <c r="U41" s="37">
        <f>IF(S41&gt;0,(R41+R42)/S41,0)</f>
        <v>0</v>
      </c>
    </row>
    <row r="42" spans="1:21" ht="15">
      <c r="A42" s="52" t="s">
        <v>30</v>
      </c>
      <c r="B42" s="128" t="str">
        <f>IF(OR(B41="Beta",B41="BETA",B41="CREATE",B41="Create"),B41,IF(B41=1,"High Honors",IF(B41&gt;=0.9,"Honors",IF(B41&gt;=0.7,"Pass",""))))</f>
        <v/>
      </c>
      <c r="C42" s="128" t="str">
        <f>IF(OR(C41="Beta",C41="BETA",C41="CREATE",C41="Create"),C41,IF(C41=1,"High Honors",IF(C41&gt;=0.9,"Honors",IF(C41&gt;=0.7,"Pass",""))))</f>
        <v/>
      </c>
      <c r="D42" s="128" t="str">
        <f>IF(OR(D41="Beta",D41="BETA",D41="CREATE",D41="Create"),D41,IF(D41=1,"High Honors",IF(D41&gt;=0.9,"Honors",IF(D41&gt;=0.7,"Pass",""))))</f>
        <v/>
      </c>
      <c r="E42" s="50"/>
      <c r="F42" s="50"/>
      <c r="G42" s="50"/>
      <c r="K42" s="36"/>
      <c r="L42" s="36"/>
      <c r="M42" s="36"/>
      <c r="N42" s="36"/>
      <c r="O42" s="36"/>
      <c r="P42" s="36"/>
      <c r="Q42" s="34"/>
      <c r="R42" s="169">
        <f>COUNTIF(B41:G41,"BETA")+COUNTIF(B41:G41,"CREATE")</f>
        <v>0</v>
      </c>
      <c r="S42" s="36"/>
      <c r="T42" s="2"/>
      <c r="U42" s="1"/>
    </row>
    <row r="43" spans="1:21" ht="15">
      <c r="F43" s="58"/>
      <c r="G43" s="58"/>
      <c r="K43"/>
      <c r="L43"/>
      <c r="M43"/>
      <c r="N43"/>
      <c r="O43"/>
      <c r="P43"/>
      <c r="Q43" s="34"/>
      <c r="R43" s="36"/>
      <c r="S43" s="36"/>
      <c r="T43" s="2"/>
      <c r="U43" s="1"/>
    </row>
    <row r="44" spans="1:21" ht="15">
      <c r="A44" s="445" t="s">
        <v>712</v>
      </c>
      <c r="B44" s="446"/>
      <c r="C44" s="50"/>
      <c r="D44" s="50"/>
      <c r="F44" s="59"/>
      <c r="G44" s="59"/>
    </row>
    <row r="45" spans="1:21" ht="15">
      <c r="A45" s="51" t="s">
        <v>42</v>
      </c>
      <c r="B45" s="51" t="s">
        <v>750</v>
      </c>
      <c r="C45" s="51" t="s">
        <v>781</v>
      </c>
      <c r="D45" s="51" t="s">
        <v>782</v>
      </c>
      <c r="F45" s="60"/>
      <c r="G45" s="60"/>
    </row>
    <row r="46" spans="1:21" ht="15">
      <c r="A46" s="52" t="s">
        <v>28</v>
      </c>
      <c r="B46" s="108"/>
      <c r="C46" s="108"/>
      <c r="D46" s="108"/>
      <c r="F46" s="57"/>
      <c r="G46" s="57"/>
      <c r="K46" s="2"/>
      <c r="L46" s="2"/>
      <c r="M46" s="2"/>
      <c r="N46" s="2"/>
      <c r="O46" s="2"/>
      <c r="P46" s="2"/>
      <c r="Q46" s="34"/>
      <c r="R46" s="36"/>
      <c r="S46" s="36"/>
      <c r="T46" s="2"/>
      <c r="U46" s="35" t="s">
        <v>601</v>
      </c>
    </row>
    <row r="47" spans="1:21" ht="15">
      <c r="A47" s="53" t="s">
        <v>29</v>
      </c>
      <c r="B47" s="110"/>
      <c r="C47" s="110"/>
      <c r="D47" s="110"/>
      <c r="K47" s="36">
        <f>IF(B47&gt;0%, 1, 0)</f>
        <v>0</v>
      </c>
      <c r="L47" s="36">
        <f>IF(C47&gt;0%, 1, 0)</f>
        <v>0</v>
      </c>
      <c r="M47" s="36">
        <f>IF(D47&gt;0%, 1, 0)</f>
        <v>0</v>
      </c>
      <c r="N47" s="36"/>
      <c r="O47" s="36"/>
      <c r="P47" s="36"/>
      <c r="Q47" s="34"/>
      <c r="R47" s="36">
        <f>SUM(B47:D47)</f>
        <v>0</v>
      </c>
      <c r="S47" s="36">
        <f>SUM(K47:M47)</f>
        <v>0</v>
      </c>
      <c r="T47" s="2"/>
      <c r="U47" s="37">
        <f>IF(S47&gt;0,(R47+R48)/S47,0)</f>
        <v>0</v>
      </c>
    </row>
    <row r="48" spans="1:21" ht="15">
      <c r="A48" s="52" t="s">
        <v>30</v>
      </c>
      <c r="B48" s="128" t="str">
        <f>IF(OR(B47="Beta",B47="BETA",B47="CREATE",B47="Create"),B47,IF(B47=1,"High Honors",IF(B47&gt;=0.9,"Honors",IF(B47&gt;=0.7,"Pass",""))))</f>
        <v/>
      </c>
      <c r="C48" s="128" t="str">
        <f>IF(OR(C47="Beta",C47="BETA",C47="CREATE",C47="Create"),C47,IF(C47=1,"High Honors",IF(C47&gt;=0.9,"Honors",IF(C47&gt;=0.7,"Pass",""))))</f>
        <v/>
      </c>
      <c r="D48" s="128" t="str">
        <f>IF(OR(D47="Beta",D47="BETA",D47="CREATE",D47="Create"),D47,IF(D47=1,"High Honors",IF(D47&gt;=0.9,"Honors",IF(D47&gt;=0.7,"Pass",""))))</f>
        <v/>
      </c>
      <c r="K48" s="36"/>
      <c r="L48" s="36"/>
      <c r="M48" s="36"/>
      <c r="N48" s="36"/>
      <c r="O48" s="36"/>
      <c r="P48" s="36"/>
      <c r="Q48" s="34"/>
      <c r="R48" s="169">
        <f>COUNTIF(B47:G47,"BETA")+COUNTIF(B47:G47,"CREATE")</f>
        <v>0</v>
      </c>
      <c r="S48" s="36"/>
      <c r="T48" s="2"/>
      <c r="U48" s="1"/>
    </row>
    <row r="49" spans="1:21" ht="15">
      <c r="K49"/>
      <c r="L49"/>
      <c r="M49"/>
      <c r="N49"/>
      <c r="O49"/>
      <c r="P49"/>
      <c r="Q49" s="34"/>
      <c r="R49" s="36"/>
      <c r="S49" s="36"/>
      <c r="T49" s="2"/>
      <c r="U49" s="1"/>
    </row>
    <row r="50" spans="1:21" ht="15">
      <c r="A50" s="445" t="s">
        <v>776</v>
      </c>
      <c r="B50" s="446"/>
      <c r="C50" s="50"/>
      <c r="D50" s="50"/>
      <c r="E50" s="50"/>
      <c r="F50" s="50"/>
      <c r="G50" s="50"/>
    </row>
    <row r="51" spans="1:21" ht="15">
      <c r="A51" s="51" t="s">
        <v>42</v>
      </c>
      <c r="B51" s="51" t="s">
        <v>751</v>
      </c>
      <c r="C51" s="51" t="s">
        <v>752</v>
      </c>
      <c r="D51" s="51" t="s">
        <v>753</v>
      </c>
      <c r="E51" s="51" t="s">
        <v>754</v>
      </c>
      <c r="F51" s="51" t="s">
        <v>755</v>
      </c>
      <c r="G51" s="51" t="s">
        <v>756</v>
      </c>
    </row>
    <row r="52" spans="1:21" ht="15">
      <c r="A52" s="52" t="s">
        <v>28</v>
      </c>
      <c r="B52" s="108"/>
      <c r="C52" s="108"/>
      <c r="D52" s="108"/>
      <c r="E52" s="108"/>
      <c r="F52" s="108"/>
      <c r="G52" s="108"/>
      <c r="K52" s="2"/>
      <c r="L52" s="2"/>
      <c r="M52" s="2"/>
      <c r="N52" s="2"/>
      <c r="O52" s="2"/>
      <c r="P52" s="2"/>
      <c r="Q52" s="34"/>
      <c r="R52" s="36"/>
      <c r="S52" s="36"/>
      <c r="T52" s="2"/>
      <c r="U52" s="35" t="s">
        <v>601</v>
      </c>
    </row>
    <row r="53" spans="1:21" ht="15">
      <c r="A53" s="53" t="s">
        <v>29</v>
      </c>
      <c r="B53" s="110"/>
      <c r="C53" s="110"/>
      <c r="D53" s="110"/>
      <c r="E53" s="110"/>
      <c r="F53" s="110"/>
      <c r="G53" s="110"/>
      <c r="K53" s="36">
        <f t="shared" ref="K53:P53" si="0">IF(B53&gt;0%, 1, 0)</f>
        <v>0</v>
      </c>
      <c r="L53" s="36">
        <f t="shared" si="0"/>
        <v>0</v>
      </c>
      <c r="M53" s="36">
        <f t="shared" si="0"/>
        <v>0</v>
      </c>
      <c r="N53" s="36">
        <f t="shared" si="0"/>
        <v>0</v>
      </c>
      <c r="O53" s="36">
        <f t="shared" si="0"/>
        <v>0</v>
      </c>
      <c r="P53" s="36">
        <f t="shared" si="0"/>
        <v>0</v>
      </c>
      <c r="Q53" s="34"/>
      <c r="R53" s="36">
        <f>SUM(B53:G53)</f>
        <v>0</v>
      </c>
      <c r="S53" s="36">
        <f>SUM(K53:P53)</f>
        <v>0</v>
      </c>
      <c r="T53" s="2"/>
      <c r="U53" s="37">
        <f>IF(S53&gt;0,(R53+R54)/S53,0)</f>
        <v>0</v>
      </c>
    </row>
    <row r="54" spans="1:21" ht="15">
      <c r="A54" s="52" t="s">
        <v>30</v>
      </c>
      <c r="B54" s="128" t="str">
        <f t="shared" ref="B54:G54" si="1">IF(OR(B53="Beta",B53="BETA",B53="CREATE",B53="Create"),B53,IF(B53=1,"High Honors",IF(B53&gt;=0.9,"Honors",IF(B53&gt;=0.7,"Pass",""))))</f>
        <v/>
      </c>
      <c r="C54" s="128" t="str">
        <f t="shared" si="1"/>
        <v/>
      </c>
      <c r="D54" s="128" t="str">
        <f t="shared" si="1"/>
        <v/>
      </c>
      <c r="E54" s="128" t="str">
        <f t="shared" si="1"/>
        <v/>
      </c>
      <c r="F54" s="128" t="str">
        <f t="shared" si="1"/>
        <v/>
      </c>
      <c r="G54" s="128" t="str">
        <f t="shared" si="1"/>
        <v/>
      </c>
      <c r="K54" s="36"/>
      <c r="L54" s="36"/>
      <c r="M54" s="36"/>
      <c r="N54" s="36"/>
      <c r="O54" s="36"/>
      <c r="P54" s="36"/>
      <c r="Q54" s="34"/>
      <c r="R54" s="169">
        <f>COUNTIF(B53:G53,"BETA")+COUNTIF(B53:G53,"CREATE")</f>
        <v>0</v>
      </c>
      <c r="S54" s="36"/>
      <c r="T54" s="2"/>
      <c r="U54" s="1"/>
    </row>
    <row r="55" spans="1:21" ht="15">
      <c r="K55"/>
      <c r="L55"/>
      <c r="M55"/>
      <c r="N55"/>
      <c r="O55"/>
      <c r="P55"/>
      <c r="Q55" s="34"/>
      <c r="R55" s="36"/>
      <c r="S55" s="36"/>
      <c r="T55" s="2"/>
      <c r="U55" s="1"/>
    </row>
    <row r="56" spans="1:21" ht="15">
      <c r="A56" s="445" t="s">
        <v>777</v>
      </c>
      <c r="B56" s="446"/>
      <c r="C56" s="50"/>
      <c r="D56" s="50"/>
      <c r="E56" s="50"/>
      <c r="F56" s="50"/>
      <c r="G56" s="50"/>
    </row>
    <row r="57" spans="1:21" ht="15">
      <c r="A57" s="51" t="s">
        <v>42</v>
      </c>
      <c r="B57" s="51" t="s">
        <v>757</v>
      </c>
      <c r="C57" s="51" t="s">
        <v>758</v>
      </c>
      <c r="D57" s="51" t="s">
        <v>759</v>
      </c>
      <c r="E57" s="51" t="s">
        <v>760</v>
      </c>
      <c r="F57" s="51" t="s">
        <v>761</v>
      </c>
      <c r="G57" s="51" t="s">
        <v>762</v>
      </c>
    </row>
    <row r="58" spans="1:21" ht="15">
      <c r="A58" s="52" t="s">
        <v>28</v>
      </c>
      <c r="B58" s="108"/>
      <c r="C58" s="108"/>
      <c r="D58" s="108"/>
      <c r="E58" s="108"/>
      <c r="F58" s="108"/>
      <c r="G58" s="108"/>
      <c r="K58" s="2"/>
      <c r="L58" s="2"/>
      <c r="M58" s="2"/>
      <c r="N58" s="2"/>
      <c r="O58" s="2"/>
      <c r="P58" s="2"/>
      <c r="Q58" s="34"/>
      <c r="R58" s="36"/>
      <c r="S58" s="36"/>
      <c r="T58" s="2"/>
      <c r="U58" s="35" t="s">
        <v>601</v>
      </c>
    </row>
    <row r="59" spans="1:21" ht="15">
      <c r="A59" s="53" t="s">
        <v>29</v>
      </c>
      <c r="B59" s="110"/>
      <c r="C59" s="110"/>
      <c r="D59" s="110"/>
      <c r="E59" s="110"/>
      <c r="F59" s="110"/>
      <c r="G59" s="110"/>
      <c r="K59" s="36">
        <f t="shared" ref="K59:P59" si="2">IF(B59&gt;0%, 1, 0)</f>
        <v>0</v>
      </c>
      <c r="L59" s="36">
        <f t="shared" si="2"/>
        <v>0</v>
      </c>
      <c r="M59" s="36">
        <f t="shared" si="2"/>
        <v>0</v>
      </c>
      <c r="N59" s="36">
        <f t="shared" si="2"/>
        <v>0</v>
      </c>
      <c r="O59" s="36">
        <f t="shared" si="2"/>
        <v>0</v>
      </c>
      <c r="P59" s="36">
        <f t="shared" si="2"/>
        <v>0</v>
      </c>
      <c r="Q59" s="34"/>
      <c r="R59" s="36">
        <f>SUM(B59:G59)</f>
        <v>0</v>
      </c>
      <c r="S59" s="36">
        <f>SUM(K59:P59)</f>
        <v>0</v>
      </c>
      <c r="T59" s="2"/>
      <c r="U59" s="37">
        <f>IF(S59&gt;0,(R59+R60)/S59,0)</f>
        <v>0</v>
      </c>
    </row>
    <row r="60" spans="1:21" ht="15">
      <c r="A60" s="52" t="s">
        <v>30</v>
      </c>
      <c r="B60" s="128" t="str">
        <f t="shared" ref="B60:G60" si="3">IF(OR(B59="Beta",B59="BETA",B59="CREATE",B59="Create"),B59,IF(B59=1,"High Honors",IF(B59&gt;=0.9,"Honors",IF(B59&gt;=0.7,"Pass",""))))</f>
        <v/>
      </c>
      <c r="C60" s="128" t="str">
        <f t="shared" si="3"/>
        <v/>
      </c>
      <c r="D60" s="128" t="str">
        <f t="shared" si="3"/>
        <v/>
      </c>
      <c r="E60" s="128" t="str">
        <f t="shared" si="3"/>
        <v/>
      </c>
      <c r="F60" s="128" t="str">
        <f t="shared" si="3"/>
        <v/>
      </c>
      <c r="G60" s="128" t="str">
        <f t="shared" si="3"/>
        <v/>
      </c>
      <c r="K60" s="36"/>
      <c r="L60" s="36"/>
      <c r="M60" s="36"/>
      <c r="N60" s="36"/>
      <c r="O60" s="36"/>
      <c r="P60" s="36"/>
      <c r="Q60" s="34"/>
      <c r="R60" s="169">
        <f>COUNTIF(B59:G59,"BETA")+COUNTIF(B59:G59,"CREATE")</f>
        <v>0</v>
      </c>
      <c r="S60" s="36"/>
      <c r="T60" s="2"/>
      <c r="U60" s="1"/>
    </row>
    <row r="61" spans="1:21" ht="15">
      <c r="K61"/>
      <c r="L61"/>
      <c r="M61"/>
      <c r="N61"/>
      <c r="O61"/>
      <c r="P61"/>
      <c r="Q61" s="34"/>
      <c r="R61" s="36"/>
      <c r="S61" s="36"/>
      <c r="T61" s="2"/>
      <c r="U61" s="1"/>
    </row>
    <row r="62" spans="1:21" ht="15">
      <c r="A62" s="445" t="s">
        <v>778</v>
      </c>
      <c r="B62" s="446"/>
      <c r="C62" s="50"/>
      <c r="D62" s="50"/>
      <c r="E62" s="50"/>
      <c r="F62" s="50"/>
      <c r="G62" s="50"/>
    </row>
    <row r="63" spans="1:21" ht="15">
      <c r="A63" s="51" t="s">
        <v>42</v>
      </c>
      <c r="B63" s="51" t="s">
        <v>763</v>
      </c>
      <c r="C63" s="51" t="s">
        <v>764</v>
      </c>
      <c r="D63" s="51" t="s">
        <v>765</v>
      </c>
      <c r="E63" s="51" t="s">
        <v>766</v>
      </c>
      <c r="F63" s="98"/>
      <c r="G63" s="51" t="s">
        <v>767</v>
      </c>
    </row>
    <row r="64" spans="1:21" ht="15">
      <c r="A64" s="52" t="s">
        <v>28</v>
      </c>
      <c r="B64" s="108"/>
      <c r="C64" s="108"/>
      <c r="D64" s="108"/>
      <c r="E64" s="108"/>
      <c r="F64" s="99"/>
      <c r="G64" s="108"/>
      <c r="K64" s="2"/>
      <c r="L64" s="2"/>
      <c r="M64" s="2"/>
      <c r="N64" s="2"/>
      <c r="O64" s="2"/>
      <c r="P64" s="2"/>
      <c r="Q64" s="34"/>
      <c r="R64" s="36"/>
      <c r="S64" s="36"/>
      <c r="T64" s="2"/>
      <c r="U64" s="35" t="s">
        <v>601</v>
      </c>
    </row>
    <row r="65" spans="1:21" ht="15">
      <c r="A65" s="53" t="s">
        <v>29</v>
      </c>
      <c r="B65" s="110"/>
      <c r="C65" s="110"/>
      <c r="D65" s="110"/>
      <c r="E65" s="110"/>
      <c r="F65" s="100"/>
      <c r="G65" s="110"/>
      <c r="K65" s="36">
        <f t="shared" ref="K65:P65" si="4">IF(B65&gt;0%, 1, 0)</f>
        <v>0</v>
      </c>
      <c r="L65" s="36">
        <f t="shared" si="4"/>
        <v>0</v>
      </c>
      <c r="M65" s="36">
        <f t="shared" si="4"/>
        <v>0</v>
      </c>
      <c r="N65" s="36">
        <f t="shared" si="4"/>
        <v>0</v>
      </c>
      <c r="O65" s="36">
        <f t="shared" si="4"/>
        <v>0</v>
      </c>
      <c r="P65" s="36">
        <f t="shared" si="4"/>
        <v>0</v>
      </c>
      <c r="Q65" s="34"/>
      <c r="R65" s="36">
        <f>SUM(B65:G65)</f>
        <v>0</v>
      </c>
      <c r="S65" s="36">
        <f>SUM(K65:P65)</f>
        <v>0</v>
      </c>
      <c r="T65" s="2"/>
      <c r="U65" s="37">
        <f>IF(S65&gt;0,(R65+R66)/S65,0)</f>
        <v>0</v>
      </c>
    </row>
    <row r="66" spans="1:21" ht="15">
      <c r="A66" s="52" t="s">
        <v>30</v>
      </c>
      <c r="B66" s="128" t="str">
        <f>IF(OR(B65="Beta",B65="BETA",B65="CREATE",B65="Create"),B65,IF(B65=1,"High Honors",IF(B65&gt;=0.9,"Honors",IF(B65&gt;=0.7,"Pass",""))))</f>
        <v/>
      </c>
      <c r="C66" s="128" t="str">
        <f>IF(OR(C65="Beta",C65="BETA",C65="CREATE",C65="Create"),C65,IF(C65=1,"High Honors",IF(C65&gt;=0.9,"Honors",IF(C65&gt;=0.7,"Pass",""))))</f>
        <v/>
      </c>
      <c r="D66" s="128" t="str">
        <f>IF(OR(D65="Beta",D65="BETA",D65="CREATE",D65="Create"),D65,IF(D65=1,"High Honors",IF(D65&gt;=0.9,"Honors",IF(D65&gt;=0.7,"Pass",""))))</f>
        <v/>
      </c>
      <c r="E66" s="128" t="str">
        <f>IF(OR(E65="Beta",E65="BETA",E65="CREATE",E65="Create"),E65,IF(E65=1,"High Honors",IF(E65&gt;=0.9,"Honors",IF(E65&gt;=0.7,"Pass",""))))</f>
        <v/>
      </c>
      <c r="F66" s="101"/>
      <c r="G66" s="128" t="str">
        <f>IF(OR(G65="Beta",G65="BETA",G65="CREATE",G65="Create"),G65,IF(G65=1,"High Honors",IF(G65&gt;=0.9,"Honors",IF(G65&gt;=0.7,"Pass",""))))</f>
        <v/>
      </c>
      <c r="K66" s="36"/>
      <c r="L66" s="36"/>
      <c r="M66" s="36"/>
      <c r="N66" s="36"/>
      <c r="O66" s="36"/>
      <c r="P66" s="36"/>
      <c r="Q66" s="34"/>
      <c r="R66" s="169">
        <f>COUNTIF(B65:G65,"BETA")+COUNTIF(B65:G65,"CREATE")</f>
        <v>0</v>
      </c>
      <c r="S66" s="36"/>
      <c r="T66" s="2"/>
      <c r="U66" s="1"/>
    </row>
    <row r="67" spans="1:21" ht="15">
      <c r="K67"/>
      <c r="L67"/>
      <c r="M67"/>
      <c r="N67"/>
      <c r="O67"/>
      <c r="P67"/>
      <c r="Q67" s="34"/>
      <c r="R67" s="36"/>
      <c r="S67" s="36"/>
      <c r="T67" s="2"/>
      <c r="U67" s="1"/>
    </row>
    <row r="68" spans="1:21" ht="15">
      <c r="A68" s="445" t="s">
        <v>779</v>
      </c>
      <c r="B68" s="446"/>
      <c r="C68" s="50"/>
      <c r="D68" s="50"/>
      <c r="E68" s="50"/>
      <c r="F68" s="50"/>
      <c r="G68" s="50"/>
    </row>
    <row r="69" spans="1:21" ht="15">
      <c r="A69" s="51" t="s">
        <v>42</v>
      </c>
      <c r="B69" s="51" t="s">
        <v>768</v>
      </c>
      <c r="C69" s="51" t="s">
        <v>769</v>
      </c>
      <c r="D69" s="51" t="s">
        <v>770</v>
      </c>
      <c r="E69" s="51" t="s">
        <v>771</v>
      </c>
      <c r="F69" s="98"/>
      <c r="G69" s="51" t="s">
        <v>772</v>
      </c>
    </row>
    <row r="70" spans="1:21" ht="15">
      <c r="A70" s="52" t="s">
        <v>28</v>
      </c>
      <c r="B70" s="108"/>
      <c r="C70" s="108"/>
      <c r="D70" s="108"/>
      <c r="E70" s="108"/>
      <c r="F70" s="99"/>
      <c r="G70" s="108"/>
      <c r="K70" s="2"/>
      <c r="L70" s="2"/>
      <c r="M70" s="2"/>
      <c r="N70" s="2"/>
      <c r="O70" s="2"/>
      <c r="P70" s="2"/>
      <c r="Q70" s="34"/>
      <c r="R70" s="36"/>
      <c r="S70" s="36"/>
      <c r="T70" s="2"/>
      <c r="U70" s="35" t="s">
        <v>601</v>
      </c>
    </row>
    <row r="71" spans="1:21" ht="15">
      <c r="A71" s="53" t="s">
        <v>29</v>
      </c>
      <c r="B71" s="110"/>
      <c r="C71" s="110"/>
      <c r="D71" s="110"/>
      <c r="E71" s="110"/>
      <c r="F71" s="100"/>
      <c r="G71" s="110"/>
      <c r="K71" s="36">
        <f t="shared" ref="K71:P71" si="5">IF(B71&gt;0%, 1, 0)</f>
        <v>0</v>
      </c>
      <c r="L71" s="36">
        <f t="shared" si="5"/>
        <v>0</v>
      </c>
      <c r="M71" s="36">
        <f t="shared" si="5"/>
        <v>0</v>
      </c>
      <c r="N71" s="36">
        <f t="shared" si="5"/>
        <v>0</v>
      </c>
      <c r="O71" s="36">
        <f t="shared" si="5"/>
        <v>0</v>
      </c>
      <c r="P71" s="36">
        <f t="shared" si="5"/>
        <v>0</v>
      </c>
      <c r="Q71" s="34"/>
      <c r="R71" s="36">
        <f>SUM(B71:G71)</f>
        <v>0</v>
      </c>
      <c r="S71" s="36">
        <f>SUM(K71:P71)</f>
        <v>0</v>
      </c>
      <c r="T71" s="2"/>
      <c r="U71" s="37">
        <f>IF(S71&gt;0,(R71+R72)/S71,0)</f>
        <v>0</v>
      </c>
    </row>
    <row r="72" spans="1:21" ht="15">
      <c r="A72" s="52" t="s">
        <v>30</v>
      </c>
      <c r="B72" s="128" t="str">
        <f>IF(OR(B71="Beta",B71="BETA",B71="CREATE",B71="Create"),B71,IF(B71=1,"High Honors",IF(B71&gt;=0.9,"Honors",IF(B71&gt;=0.7,"Pass",""))))</f>
        <v/>
      </c>
      <c r="C72" s="128" t="str">
        <f>IF(OR(C71="Beta",C71="BETA",C71="CREATE",C71="Create"),C71,IF(C71=1,"High Honors",IF(C71&gt;=0.9,"Honors",IF(C71&gt;=0.7,"Pass",""))))</f>
        <v/>
      </c>
      <c r="D72" s="128" t="str">
        <f>IF(OR(D71="Beta",D71="BETA",D71="CREATE",D71="Create"),D71,IF(D71=1,"High Honors",IF(D71&gt;=0.9,"Honors",IF(D71&gt;=0.7,"Pass",""))))</f>
        <v/>
      </c>
      <c r="E72" s="128" t="str">
        <f>IF(OR(E71="Beta",E71="BETA",E71="CREATE",E71="Create"),E71,IF(E71=1,"High Honors",IF(E71&gt;=0.9,"Honors",IF(E71&gt;=0.7,"Pass",""))))</f>
        <v/>
      </c>
      <c r="F72" s="101"/>
      <c r="G72" s="128" t="str">
        <f>IF(OR(G71="Beta",G71="BETA",G71="CREATE",G71="Create"),G71,IF(G71=1,"High Honors",IF(G71&gt;=0.9,"Honors",IF(G71&gt;=0.7,"Pass",""))))</f>
        <v/>
      </c>
      <c r="R72" s="169">
        <f>COUNTIF(B71:G71,"BETA")+COUNTIF(B71:G71,"CREATE")</f>
        <v>0</v>
      </c>
    </row>
    <row r="75" spans="1:21" ht="15">
      <c r="A75" s="445" t="s">
        <v>780</v>
      </c>
      <c r="B75" s="446"/>
      <c r="C75" s="50"/>
      <c r="D75" s="50"/>
    </row>
    <row r="76" spans="1:21" ht="15">
      <c r="A76" s="51" t="s">
        <v>42</v>
      </c>
      <c r="B76" s="51" t="s">
        <v>773</v>
      </c>
      <c r="C76" s="51" t="s">
        <v>774</v>
      </c>
      <c r="D76" s="51" t="s">
        <v>775</v>
      </c>
    </row>
    <row r="77" spans="1:21" ht="15">
      <c r="A77" s="52" t="s">
        <v>28</v>
      </c>
      <c r="B77" s="108"/>
      <c r="C77" s="108"/>
      <c r="D77" s="108"/>
      <c r="K77" s="2"/>
      <c r="L77" s="2"/>
      <c r="M77" s="2"/>
      <c r="N77" s="2"/>
      <c r="O77" s="2"/>
      <c r="P77" s="2"/>
      <c r="Q77" s="34"/>
      <c r="R77" s="36"/>
      <c r="S77" s="36"/>
      <c r="T77" s="2"/>
      <c r="U77" s="35" t="s">
        <v>601</v>
      </c>
    </row>
    <row r="78" spans="1:21" ht="15">
      <c r="A78" s="53" t="s">
        <v>29</v>
      </c>
      <c r="B78" s="110"/>
      <c r="C78" s="110"/>
      <c r="D78" s="110"/>
      <c r="K78" s="36">
        <f>IF(B78&gt;0%, 1, 0)</f>
        <v>0</v>
      </c>
      <c r="L78" s="36">
        <f>IF(C78&gt;0%, 1, 0)</f>
        <v>0</v>
      </c>
      <c r="M78" s="36">
        <f>IF(D78&gt;0%, 1, 0)</f>
        <v>0</v>
      </c>
      <c r="N78" s="36"/>
      <c r="O78" s="36"/>
      <c r="P78" s="36"/>
      <c r="Q78" s="34"/>
      <c r="R78" s="36">
        <f>SUM(B78:D78)</f>
        <v>0</v>
      </c>
      <c r="S78" s="36">
        <f>SUM(K78:M78)</f>
        <v>0</v>
      </c>
      <c r="T78" s="2"/>
      <c r="U78" s="37">
        <f>IF(S78&gt;0,(R78+R79)/S78,0)</f>
        <v>0</v>
      </c>
    </row>
    <row r="79" spans="1:21" ht="15">
      <c r="A79" s="52" t="s">
        <v>30</v>
      </c>
      <c r="B79" s="128" t="str">
        <f>IF(OR(B78="Beta",B78="BETA",B78="CREATE",B78="Create"),B78,IF(B78=1,"High Honors",IF(B78&gt;=0.9,"Honors",IF(B78&gt;=0.7,"Pass",""))))</f>
        <v/>
      </c>
      <c r="C79" s="128" t="str">
        <f>IF(OR(C78="Beta",C78="BETA",C78="CREATE",C78="Create"),C78,IF(C78=1,"High Honors",IF(C78&gt;=0.9,"Honors",IF(C78&gt;=0.7,"Pass",""))))</f>
        <v/>
      </c>
      <c r="D79" s="128" t="str">
        <f>IF(OR(D78="Beta",D78="BETA",D78="CREATE",D78="Create"),D78,IF(D78=1,"High Honors",IF(D78&gt;=0.9,"Honors",IF(D78&gt;=0.7,"Pass",""))))</f>
        <v/>
      </c>
      <c r="K79" s="36"/>
      <c r="L79" s="36"/>
      <c r="M79" s="36"/>
      <c r="N79" s="36"/>
      <c r="O79" s="36"/>
      <c r="P79" s="36"/>
      <c r="Q79" s="34"/>
      <c r="R79" s="169">
        <f>COUNTIF(B78:G78,"BETA")+COUNTIF(B78:G78,"CREATE")</f>
        <v>0</v>
      </c>
      <c r="S79" s="36"/>
      <c r="T79" s="2"/>
      <c r="U79" s="1"/>
    </row>
    <row r="80" spans="1:21">
      <c r="K80"/>
      <c r="L80"/>
      <c r="M80"/>
      <c r="N80"/>
      <c r="O80"/>
      <c r="P80"/>
    </row>
    <row r="81" spans="11:21">
      <c r="K81"/>
      <c r="L81"/>
      <c r="M81"/>
      <c r="N81"/>
      <c r="O81"/>
      <c r="P81"/>
      <c r="Q81" s="449" t="s">
        <v>602</v>
      </c>
      <c r="R81" s="449"/>
      <c r="S81" s="174" t="s">
        <v>603</v>
      </c>
      <c r="T81" s="41"/>
      <c r="U81" s="35" t="s">
        <v>600</v>
      </c>
    </row>
    <row r="82" spans="11:21" ht="15">
      <c r="K82"/>
      <c r="L82"/>
      <c r="M82"/>
      <c r="N82"/>
      <c r="O82"/>
      <c r="P82"/>
      <c r="Q82" s="34"/>
      <c r="R82" s="36">
        <f>SUM(R1:R80)</f>
        <v>0</v>
      </c>
      <c r="S82" s="36">
        <f>SUM(S1:S80)</f>
        <v>0</v>
      </c>
      <c r="T82" s="2"/>
      <c r="U82" s="37">
        <f>IF(S82&gt;0, R82/S82, 0)</f>
        <v>0</v>
      </c>
    </row>
  </sheetData>
  <sheetProtection password="C927" sheet="1" objects="1" scenarios="1" selectLockedCells="1"/>
  <mergeCells count="14">
    <mergeCell ref="Q81:R81"/>
    <mergeCell ref="A44:B44"/>
    <mergeCell ref="A50:B50"/>
    <mergeCell ref="A56:B56"/>
    <mergeCell ref="A62:B62"/>
    <mergeCell ref="A68:B68"/>
    <mergeCell ref="A75:B75"/>
    <mergeCell ref="A31:B31"/>
    <mergeCell ref="A38:B38"/>
    <mergeCell ref="A1:B1"/>
    <mergeCell ref="A7:B7"/>
    <mergeCell ref="A13:B13"/>
    <mergeCell ref="A19:B19"/>
    <mergeCell ref="A25:B25"/>
  </mergeCells>
  <pageMargins left="0.25" right="0.25" top="0.5" bottom="0.5" header="0.3" footer="0.3"/>
  <pageSetup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V20"/>
  <sheetViews>
    <sheetView view="pageBreakPreview" zoomScaleNormal="100" zoomScaleSheetLayoutView="100" workbookViewId="0">
      <selection activeCell="B3" sqref="B3"/>
    </sheetView>
  </sheetViews>
  <sheetFormatPr defaultRowHeight="15" customHeight="1"/>
  <cols>
    <col min="1" max="1" width="14.625" style="3" customWidth="1"/>
    <col min="2" max="7" width="14.625" style="61" customWidth="1"/>
    <col min="8" max="9" width="9" style="3"/>
    <col min="10" max="10" width="1.625" style="3" customWidth="1"/>
    <col min="11" max="22" width="5.625" style="3" hidden="1" customWidth="1"/>
    <col min="23" max="16384" width="9" style="3"/>
  </cols>
  <sheetData>
    <row r="1" spans="1:21" ht="15" customHeight="1">
      <c r="A1" s="450" t="s">
        <v>816</v>
      </c>
      <c r="B1" s="451"/>
      <c r="C1" s="50"/>
      <c r="D1" s="50"/>
      <c r="E1" s="50"/>
      <c r="F1" s="50"/>
      <c r="G1" s="50"/>
    </row>
    <row r="2" spans="1:21" ht="15" customHeight="1">
      <c r="A2" s="51" t="s">
        <v>42</v>
      </c>
      <c r="B2" s="51" t="s">
        <v>821</v>
      </c>
      <c r="C2" s="51" t="s">
        <v>822</v>
      </c>
      <c r="D2" s="51" t="s">
        <v>823</v>
      </c>
      <c r="E2" s="51" t="s">
        <v>824</v>
      </c>
      <c r="F2" s="51" t="s">
        <v>825</v>
      </c>
      <c r="G2" s="51" t="s">
        <v>826</v>
      </c>
    </row>
    <row r="3" spans="1:21" ht="15" customHeight="1">
      <c r="A3" s="52" t="s">
        <v>28</v>
      </c>
      <c r="B3" s="108"/>
      <c r="C3" s="108"/>
      <c r="D3" s="108"/>
      <c r="E3" s="108"/>
      <c r="F3" s="108"/>
      <c r="G3" s="108"/>
      <c r="K3" s="2"/>
      <c r="L3" s="2"/>
      <c r="M3" s="2"/>
      <c r="N3" s="2"/>
      <c r="O3" s="2"/>
      <c r="P3" s="2"/>
      <c r="Q3" s="34"/>
      <c r="R3" s="2"/>
      <c r="S3" s="2"/>
      <c r="T3" s="2"/>
      <c r="U3" s="35" t="s">
        <v>601</v>
      </c>
    </row>
    <row r="4" spans="1:21" ht="15" customHeight="1">
      <c r="A4" s="53" t="s">
        <v>29</v>
      </c>
      <c r="B4" s="110"/>
      <c r="C4" s="110"/>
      <c r="D4" s="110"/>
      <c r="E4" s="110"/>
      <c r="F4" s="110"/>
      <c r="G4" s="110"/>
      <c r="K4" s="36">
        <f t="shared" ref="K4:P4" si="0">IF(B4&gt;0%, 1, 0)</f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Q4" s="34"/>
      <c r="R4" s="2">
        <f>SUM(B4:G4)</f>
        <v>0</v>
      </c>
      <c r="S4" s="2">
        <f>SUM(K4:P4)</f>
        <v>0</v>
      </c>
      <c r="T4" s="2"/>
      <c r="U4" s="37">
        <f>IF(S4&gt;0,(R4+R5)/S4,0)</f>
        <v>0</v>
      </c>
    </row>
    <row r="5" spans="1:21" ht="15" customHeight="1">
      <c r="A5" s="52" t="s">
        <v>30</v>
      </c>
      <c r="B5" s="128" t="str">
        <f t="shared" ref="B5:G5" si="1">IF(OR(B4="Beta",B4="BETA",B4="CREATE",B4="Create"),B4,IF(B4=1,"High Honors",IF(B4&gt;=0.9,"Honors",IF(B4&gt;=0.7,"Pass",""))))</f>
        <v/>
      </c>
      <c r="C5" s="128" t="str">
        <f t="shared" si="1"/>
        <v/>
      </c>
      <c r="D5" s="128" t="str">
        <f t="shared" si="1"/>
        <v/>
      </c>
      <c r="E5" s="128" t="str">
        <f t="shared" si="1"/>
        <v/>
      </c>
      <c r="F5" s="128" t="str">
        <f t="shared" si="1"/>
        <v/>
      </c>
      <c r="G5" s="128" t="str">
        <f t="shared" si="1"/>
        <v/>
      </c>
      <c r="K5" s="36"/>
      <c r="L5" s="36"/>
      <c r="M5" s="36"/>
      <c r="N5" s="36"/>
      <c r="O5" s="36"/>
      <c r="P5" s="36"/>
      <c r="Q5" s="34"/>
      <c r="R5" s="2">
        <f>COUNTIF(B4:G4,"BETA")+COUNTIF(B4:G4,"CREATE")</f>
        <v>0</v>
      </c>
      <c r="S5" s="2"/>
      <c r="T5" s="2"/>
      <c r="U5" s="1"/>
    </row>
    <row r="6" spans="1:21" ht="15" customHeight="1">
      <c r="A6" s="54"/>
      <c r="B6" s="50"/>
      <c r="C6" s="50"/>
      <c r="D6" s="50"/>
      <c r="E6" s="50"/>
      <c r="F6" s="50"/>
      <c r="G6" s="50"/>
      <c r="K6" s="36"/>
      <c r="L6" s="36"/>
      <c r="M6" s="36"/>
      <c r="N6" s="36"/>
      <c r="O6" s="36"/>
      <c r="P6" s="36"/>
      <c r="Q6" s="34"/>
      <c r="R6" s="2"/>
      <c r="S6" s="2"/>
      <c r="T6" s="2"/>
      <c r="U6" s="1"/>
    </row>
    <row r="7" spans="1:21" ht="15" customHeight="1">
      <c r="A7" s="450" t="s">
        <v>817</v>
      </c>
      <c r="B7" s="451"/>
      <c r="C7" s="50"/>
      <c r="D7" s="50"/>
      <c r="E7" s="50"/>
      <c r="F7" s="50"/>
      <c r="G7" s="50"/>
      <c r="K7" s="36"/>
      <c r="L7" s="36"/>
      <c r="M7" s="36"/>
      <c r="N7" s="36"/>
      <c r="O7" s="36"/>
      <c r="P7" s="36"/>
      <c r="Q7" s="34"/>
      <c r="R7" s="2"/>
      <c r="S7" s="2"/>
      <c r="T7" s="2"/>
      <c r="U7" s="1"/>
    </row>
    <row r="8" spans="1:21" ht="15" customHeight="1">
      <c r="A8" s="51" t="s">
        <v>42</v>
      </c>
      <c r="B8" s="51" t="s">
        <v>827</v>
      </c>
      <c r="C8" s="51" t="s">
        <v>828</v>
      </c>
      <c r="D8" s="51" t="s">
        <v>829</v>
      </c>
      <c r="E8" s="51" t="s">
        <v>830</v>
      </c>
      <c r="F8" s="51" t="s">
        <v>831</v>
      </c>
      <c r="G8" s="50"/>
      <c r="K8" s="36"/>
      <c r="L8" s="36"/>
      <c r="M8" s="36"/>
      <c r="N8" s="36"/>
      <c r="O8" s="36"/>
      <c r="P8" s="36"/>
      <c r="Q8" s="34"/>
      <c r="R8" s="2"/>
      <c r="S8" s="2"/>
      <c r="T8" s="2"/>
      <c r="U8" s="1"/>
    </row>
    <row r="9" spans="1:21" ht="15" customHeight="1">
      <c r="A9" s="52" t="s">
        <v>28</v>
      </c>
      <c r="B9" s="108"/>
      <c r="C9" s="108"/>
      <c r="D9" s="108"/>
      <c r="E9" s="108"/>
      <c r="F9" s="108"/>
      <c r="G9" s="50"/>
      <c r="K9" s="36"/>
      <c r="L9" s="36"/>
      <c r="M9" s="36"/>
      <c r="N9" s="36"/>
      <c r="O9" s="36"/>
      <c r="P9" s="36"/>
      <c r="Q9" s="34"/>
      <c r="R9" s="2"/>
      <c r="S9" s="2"/>
      <c r="T9" s="2"/>
      <c r="U9" s="35" t="s">
        <v>601</v>
      </c>
    </row>
    <row r="10" spans="1:21" ht="15" customHeight="1">
      <c r="A10" s="53" t="s">
        <v>29</v>
      </c>
      <c r="B10" s="110"/>
      <c r="C10" s="110"/>
      <c r="D10" s="110"/>
      <c r="E10" s="110"/>
      <c r="F10" s="110"/>
      <c r="G10" s="50"/>
      <c r="K10" s="36">
        <f>IF(B10&gt;0%, 1, 0)</f>
        <v>0</v>
      </c>
      <c r="L10" s="36">
        <f>IF(C10&gt;0%, 1, 0)</f>
        <v>0</v>
      </c>
      <c r="M10" s="36">
        <f>IF(D10&gt;0%, 1, 0)</f>
        <v>0</v>
      </c>
      <c r="N10" s="36">
        <f>IF(E10&gt;0%, 1, 0)</f>
        <v>0</v>
      </c>
      <c r="O10" s="36">
        <f>IF(F10&gt;0%, 1, 0)</f>
        <v>0</v>
      </c>
      <c r="P10" s="36"/>
      <c r="Q10" s="34"/>
      <c r="R10" s="2">
        <f>SUM(B10:F10)</f>
        <v>0</v>
      </c>
      <c r="S10" s="2">
        <f>SUM(K10:O10)</f>
        <v>0</v>
      </c>
      <c r="T10" s="2"/>
      <c r="U10" s="37">
        <f>IF(S10&gt;0,(R10+R11)/S10,0)</f>
        <v>0</v>
      </c>
    </row>
    <row r="11" spans="1:21" ht="15" customHeight="1">
      <c r="A11" s="52" t="s">
        <v>30</v>
      </c>
      <c r="B11" s="128" t="str">
        <f>IF(OR(B10="Beta",B10="BETA",B10="CREATE",B10="Create"),B10,IF(B10=1,"High Honors",IF(B10&gt;=0.9,"Honors",IF(B10&gt;=0.7,"Pass",""))))</f>
        <v/>
      </c>
      <c r="C11" s="128" t="str">
        <f>IF(OR(C10="Beta",C10="BETA",C10="CREATE",C10="Create"),C10,IF(C10=1,"High Honors",IF(C10&gt;=0.9,"Honors",IF(C10&gt;=0.7,"Pass",""))))</f>
        <v/>
      </c>
      <c r="D11" s="128" t="str">
        <f>IF(OR(D10="Beta",D10="BETA",D10="CREATE",D10="Create"),D10,IF(D10=1,"High Honors",IF(D10&gt;=0.9,"Honors",IF(D10&gt;=0.7,"Pass",""))))</f>
        <v/>
      </c>
      <c r="E11" s="128" t="str">
        <f>IF(OR(E10="Beta",E10="BETA",E10="CREATE",E10="Create"),E10,IF(E10=1,"High Honors",IF(E10&gt;=0.9,"Honors",IF(E10&gt;=0.7,"Pass",""))))</f>
        <v/>
      </c>
      <c r="F11" s="128" t="str">
        <f>IF(OR(F10="Beta",F10="BETA",F10="CREATE",F10="Create"),F10,IF(F10=1,"High Honors",IF(F10&gt;=0.9,"Honors",IF(F10&gt;=0.7,"Pass",""))))</f>
        <v/>
      </c>
      <c r="G11" s="50"/>
      <c r="Q11" s="34"/>
      <c r="R11" s="166">
        <f>COUNTIF(B10:G10,"BETA")+COUNTIF(B10:G10,"CREATE")</f>
        <v>0</v>
      </c>
      <c r="S11" s="2"/>
      <c r="T11" s="2"/>
      <c r="U11" s="37"/>
    </row>
    <row r="12" spans="1:21" ht="15" customHeight="1">
      <c r="Q12" s="34"/>
      <c r="R12" s="2"/>
      <c r="S12" s="2"/>
      <c r="T12" s="2"/>
      <c r="U12" s="37"/>
    </row>
    <row r="13" spans="1:21" ht="15" customHeight="1">
      <c r="A13" s="450" t="s">
        <v>818</v>
      </c>
      <c r="B13" s="451"/>
      <c r="C13" s="50"/>
      <c r="D13" s="50"/>
      <c r="E13" s="50"/>
      <c r="F13" s="50"/>
      <c r="Q13" s="34"/>
      <c r="R13" s="2"/>
      <c r="S13" s="2"/>
      <c r="T13" s="2"/>
      <c r="U13" s="37"/>
    </row>
    <row r="14" spans="1:21" ht="15" customHeight="1">
      <c r="A14" s="51" t="s">
        <v>42</v>
      </c>
      <c r="B14" s="51" t="s">
        <v>832</v>
      </c>
      <c r="C14" s="51" t="s">
        <v>833</v>
      </c>
      <c r="D14" s="51" t="s">
        <v>834</v>
      </c>
      <c r="E14" s="51" t="s">
        <v>835</v>
      </c>
      <c r="F14" s="51" t="s">
        <v>836</v>
      </c>
      <c r="Q14" s="34"/>
      <c r="R14" s="2"/>
      <c r="S14" s="2"/>
      <c r="T14" s="2"/>
      <c r="U14" s="37"/>
    </row>
    <row r="15" spans="1:21" ht="15" customHeight="1">
      <c r="A15" s="52" t="s">
        <v>28</v>
      </c>
      <c r="B15" s="108"/>
      <c r="C15" s="108"/>
      <c r="D15" s="108"/>
      <c r="E15" s="108"/>
      <c r="F15" s="108"/>
      <c r="K15" s="36"/>
      <c r="L15" s="36"/>
      <c r="M15" s="36"/>
      <c r="N15" s="36"/>
      <c r="O15" s="36"/>
      <c r="P15" s="36"/>
      <c r="Q15" s="34"/>
      <c r="R15" s="2"/>
      <c r="S15" s="2"/>
      <c r="T15" s="2"/>
      <c r="U15" s="35" t="s">
        <v>601</v>
      </c>
    </row>
    <row r="16" spans="1:21" ht="15" customHeight="1">
      <c r="A16" s="53" t="s">
        <v>29</v>
      </c>
      <c r="B16" s="110"/>
      <c r="C16" s="110"/>
      <c r="D16" s="110"/>
      <c r="E16" s="110"/>
      <c r="F16" s="110"/>
      <c r="K16" s="36">
        <f>IF(B16&gt;0%, 1, 0)</f>
        <v>0</v>
      </c>
      <c r="L16" s="36">
        <f>IF(C16&gt;0%, 1, 0)</f>
        <v>0</v>
      </c>
      <c r="M16" s="36">
        <f>IF(D16&gt;0%, 1, 0)</f>
        <v>0</v>
      </c>
      <c r="N16" s="36">
        <f>IF(E16&gt;0%, 1, 0)</f>
        <v>0</v>
      </c>
      <c r="O16" s="36">
        <f>IF(F16&gt;0%, 1, 0)</f>
        <v>0</v>
      </c>
      <c r="P16" s="36"/>
      <c r="Q16" s="34"/>
      <c r="R16" s="2">
        <f>SUM(B16:F16)</f>
        <v>0</v>
      </c>
      <c r="S16" s="2">
        <f>SUM(K16:O16)</f>
        <v>0</v>
      </c>
      <c r="T16" s="2"/>
      <c r="U16" s="37">
        <f>IF(S16&gt;0,(R16+R17)/S16,0)</f>
        <v>0</v>
      </c>
    </row>
    <row r="17" spans="1:21" ht="15" customHeight="1">
      <c r="A17" s="52" t="s">
        <v>30</v>
      </c>
      <c r="B17" s="128" t="str">
        <f>IF(OR(B16="Beta",B16="BETA",B16="CREATE",B16="Create"),B16,IF(B16=1,"High Honors",IF(B16&gt;=0.9,"Honors",IF(B16&gt;=0.7,"Pass",""))))</f>
        <v/>
      </c>
      <c r="C17" s="128" t="str">
        <f>IF(OR(C16="Beta",C16="BETA",C16="CREATE",C16="Create"),C16,IF(C16=1,"High Honors",IF(C16&gt;=0.9,"Honors",IF(C16&gt;=0.7,"Pass",""))))</f>
        <v/>
      </c>
      <c r="D17" s="128" t="str">
        <f>IF(OR(D16="Beta",D16="BETA",D16="CREATE",D16="Create"),D16,IF(D16=1,"High Honors",IF(D16&gt;=0.9,"Honors",IF(D16&gt;=0.7,"Pass",""))))</f>
        <v/>
      </c>
      <c r="E17" s="128" t="str">
        <f>IF(OR(E16="Beta",E16="BETA",E16="CREATE",E16="Create"),E16,IF(E16=1,"High Honors",IF(E16&gt;=0.9,"Honors",IF(E16&gt;=0.7,"Pass",""))))</f>
        <v/>
      </c>
      <c r="F17" s="128" t="str">
        <f>IF(OR(F16="Beta",F16="BETA",F16="CREATE",F16="Create"),F16,IF(F16=1,"High Honors",IF(F16&gt;=0.9,"Honors",IF(F16&gt;=0.7,"Pass",""))))</f>
        <v/>
      </c>
      <c r="Q17" s="34"/>
      <c r="R17" s="166">
        <f>COUNTIF(B16:G16,"BETA")+COUNTIF(B16:G16,"CREATE")</f>
        <v>0</v>
      </c>
      <c r="S17" s="2"/>
      <c r="T17" s="2"/>
      <c r="U17" s="37"/>
    </row>
    <row r="19" spans="1:21" ht="15" customHeight="1">
      <c r="Q19" s="392" t="s">
        <v>602</v>
      </c>
      <c r="R19" s="392"/>
      <c r="S19" s="41" t="s">
        <v>603</v>
      </c>
      <c r="T19" s="41"/>
      <c r="U19" s="35" t="s">
        <v>600</v>
      </c>
    </row>
    <row r="20" spans="1:21" ht="15" customHeight="1">
      <c r="Q20" s="34"/>
      <c r="R20" s="2">
        <f>SUM(R1:R18)</f>
        <v>0</v>
      </c>
      <c r="S20" s="2">
        <f>SUM(S1:S18)</f>
        <v>0</v>
      </c>
      <c r="T20" s="2"/>
      <c r="U20" s="37">
        <f>IF(S20&gt;0, R20/S20, 0)</f>
        <v>0</v>
      </c>
    </row>
  </sheetData>
  <sheetProtection password="C927" sheet="1" objects="1" scenarios="1" selectLockedCells="1"/>
  <mergeCells count="4">
    <mergeCell ref="A1:B1"/>
    <mergeCell ref="A7:B7"/>
    <mergeCell ref="Q19:R19"/>
    <mergeCell ref="A13:B13"/>
  </mergeCells>
  <pageMargins left="0.25" right="0.25" top="0.5" bottom="0.5" header="0.3" footer="0.3"/>
  <pageSetup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V37"/>
  <sheetViews>
    <sheetView view="pageBreakPreview" zoomScaleNormal="100" zoomScaleSheetLayoutView="100" workbookViewId="0">
      <selection activeCell="B3" sqref="B3"/>
    </sheetView>
  </sheetViews>
  <sheetFormatPr defaultRowHeight="15" customHeight="1"/>
  <cols>
    <col min="1" max="1" width="14.625" style="3" customWidth="1"/>
    <col min="2" max="7" width="14.625" style="61" customWidth="1"/>
    <col min="8" max="8" width="14.625" style="3" customWidth="1"/>
    <col min="9" max="9" width="4.625" style="3" customWidth="1"/>
    <col min="10" max="10" width="1.625" style="3" customWidth="1"/>
    <col min="11" max="22" width="5.625" style="3" hidden="1" customWidth="1"/>
    <col min="23" max="16384" width="9" style="3"/>
  </cols>
  <sheetData>
    <row r="1" spans="1:21" ht="15" customHeight="1">
      <c r="A1" s="466" t="s">
        <v>1202</v>
      </c>
      <c r="B1" s="467"/>
      <c r="C1" s="50"/>
      <c r="D1" s="50"/>
      <c r="E1" s="50"/>
      <c r="F1" s="50"/>
      <c r="G1" s="50"/>
      <c r="R1" s="168"/>
    </row>
    <row r="2" spans="1:21" ht="15" customHeight="1">
      <c r="A2" s="51" t="s">
        <v>42</v>
      </c>
      <c r="B2" s="51" t="s">
        <v>1203</v>
      </c>
      <c r="C2" s="51" t="s">
        <v>1204</v>
      </c>
      <c r="D2" s="51" t="s">
        <v>1205</v>
      </c>
      <c r="E2" s="51" t="s">
        <v>1206</v>
      </c>
      <c r="F2" s="51" t="s">
        <v>1207</v>
      </c>
      <c r="G2" s="51" t="s">
        <v>1208</v>
      </c>
      <c r="R2" s="168"/>
    </row>
    <row r="3" spans="1:21" ht="15" customHeight="1">
      <c r="A3" s="52" t="s">
        <v>28</v>
      </c>
      <c r="B3" s="108"/>
      <c r="C3" s="108"/>
      <c r="D3" s="108"/>
      <c r="E3" s="108"/>
      <c r="F3" s="108"/>
      <c r="G3" s="108"/>
      <c r="K3" s="166"/>
      <c r="L3" s="166"/>
      <c r="M3" s="166"/>
      <c r="N3" s="166"/>
      <c r="O3" s="166"/>
      <c r="P3" s="166"/>
      <c r="Q3" s="34"/>
      <c r="R3" s="36"/>
      <c r="S3" s="166"/>
      <c r="T3" s="166"/>
      <c r="U3" s="35" t="s">
        <v>601</v>
      </c>
    </row>
    <row r="4" spans="1:21" ht="15" customHeight="1">
      <c r="A4" s="53" t="s">
        <v>29</v>
      </c>
      <c r="B4" s="110"/>
      <c r="C4" s="110"/>
      <c r="D4" s="110"/>
      <c r="E4" s="110"/>
      <c r="F4" s="110"/>
      <c r="G4" s="110"/>
      <c r="K4" s="36">
        <f t="shared" ref="K4:P4" si="0">IF(B4&gt;0%, 1, 0)</f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Q4" s="34"/>
      <c r="R4" s="36">
        <f>SUM(B4:G4)</f>
        <v>0</v>
      </c>
      <c r="S4" s="166">
        <f>SUM(K4:P4)</f>
        <v>0</v>
      </c>
      <c r="T4" s="166"/>
      <c r="U4" s="37">
        <f>IF(S4&gt;0,(R4+R5)/S4,0)</f>
        <v>0</v>
      </c>
    </row>
    <row r="5" spans="1:21" ht="15" customHeight="1">
      <c r="A5" s="52" t="s">
        <v>30</v>
      </c>
      <c r="B5" s="128" t="str">
        <f t="shared" ref="B5:G5" si="1">IF(OR(B4="Beta",B4="BETA",B4="CREATE",B4="Create"),B4,IF(B4=1,"High Honors",IF(B4&gt;=0.9,"Honors",IF(B4&gt;=0.7,"Pass",""))))</f>
        <v/>
      </c>
      <c r="C5" s="128" t="str">
        <f t="shared" si="1"/>
        <v/>
      </c>
      <c r="D5" s="128" t="str">
        <f t="shared" si="1"/>
        <v/>
      </c>
      <c r="E5" s="128" t="str">
        <f t="shared" si="1"/>
        <v/>
      </c>
      <c r="F5" s="128" t="str">
        <f t="shared" si="1"/>
        <v/>
      </c>
      <c r="G5" s="128" t="str">
        <f t="shared" si="1"/>
        <v/>
      </c>
      <c r="K5" s="36"/>
      <c r="L5" s="36"/>
      <c r="M5" s="36"/>
      <c r="N5" s="36"/>
      <c r="O5" s="36"/>
      <c r="P5" s="36"/>
      <c r="Q5" s="34"/>
      <c r="R5" s="36">
        <f>COUNTIF(B4:G4,"BETA")+COUNTIF(B4:G4,"CREATE")</f>
        <v>0</v>
      </c>
      <c r="S5" s="166"/>
      <c r="T5" s="166"/>
      <c r="U5" s="194"/>
    </row>
    <row r="6" spans="1:21" ht="15" customHeight="1">
      <c r="A6" s="54"/>
      <c r="B6" s="50"/>
      <c r="C6" s="50"/>
      <c r="D6" s="50"/>
      <c r="E6" s="50"/>
      <c r="F6" s="50"/>
      <c r="G6" s="50"/>
      <c r="K6" s="36"/>
      <c r="L6" s="36"/>
      <c r="M6" s="36"/>
      <c r="N6" s="36"/>
      <c r="O6" s="36"/>
      <c r="P6" s="36"/>
      <c r="Q6" s="34"/>
      <c r="R6" s="36"/>
      <c r="S6" s="166"/>
      <c r="T6" s="166"/>
      <c r="U6" s="194"/>
    </row>
    <row r="7" spans="1:21" ht="15" customHeight="1">
      <c r="A7" s="466"/>
      <c r="B7" s="467"/>
      <c r="C7" s="50"/>
      <c r="D7" s="50"/>
      <c r="E7" s="50"/>
      <c r="F7" s="50"/>
      <c r="G7" s="50"/>
      <c r="K7" s="36"/>
      <c r="L7" s="36"/>
      <c r="M7" s="36"/>
      <c r="N7" s="36"/>
      <c r="O7" s="36"/>
      <c r="P7" s="36"/>
      <c r="Q7" s="34"/>
      <c r="R7" s="36"/>
      <c r="S7" s="166"/>
      <c r="T7" s="166"/>
      <c r="U7" s="194"/>
    </row>
    <row r="8" spans="1:21" ht="15" customHeight="1">
      <c r="A8" s="51" t="s">
        <v>42</v>
      </c>
      <c r="B8" s="51"/>
      <c r="C8" s="51"/>
      <c r="D8" s="51"/>
      <c r="E8" s="50"/>
      <c r="F8" s="50"/>
      <c r="G8" s="50"/>
      <c r="K8" s="36"/>
      <c r="L8" s="36"/>
      <c r="M8" s="36"/>
      <c r="N8" s="36"/>
      <c r="O8" s="36"/>
      <c r="P8" s="36"/>
      <c r="Q8" s="34"/>
      <c r="R8" s="36"/>
      <c r="S8" s="166"/>
      <c r="T8" s="166"/>
      <c r="U8" s="194"/>
    </row>
    <row r="9" spans="1:21" ht="15" customHeight="1">
      <c r="A9" s="52" t="s">
        <v>28</v>
      </c>
      <c r="B9" s="108"/>
      <c r="C9" s="108"/>
      <c r="D9" s="108"/>
      <c r="E9" s="50"/>
      <c r="F9" s="50"/>
      <c r="G9" s="50"/>
      <c r="K9" s="36"/>
      <c r="L9" s="36"/>
      <c r="M9" s="36"/>
      <c r="N9" s="36"/>
      <c r="O9" s="36"/>
      <c r="P9" s="36"/>
      <c r="Q9" s="34"/>
      <c r="R9" s="36"/>
      <c r="S9" s="166"/>
      <c r="T9" s="166"/>
      <c r="U9" s="35" t="s">
        <v>601</v>
      </c>
    </row>
    <row r="10" spans="1:21" ht="15" customHeight="1">
      <c r="A10" s="53" t="s">
        <v>29</v>
      </c>
      <c r="B10" s="110"/>
      <c r="C10" s="110"/>
      <c r="D10" s="110"/>
      <c r="E10" s="50"/>
      <c r="F10" s="50"/>
      <c r="G10" s="50"/>
      <c r="K10" s="36">
        <f t="shared" ref="K10:P10" si="2">IF(B10&gt;0%, 1, 0)</f>
        <v>0</v>
      </c>
      <c r="L10" s="36">
        <f t="shared" si="2"/>
        <v>0</v>
      </c>
      <c r="M10" s="36">
        <f t="shared" si="2"/>
        <v>0</v>
      </c>
      <c r="N10" s="36">
        <f t="shared" si="2"/>
        <v>0</v>
      </c>
      <c r="O10" s="36">
        <f t="shared" si="2"/>
        <v>0</v>
      </c>
      <c r="P10" s="36">
        <f t="shared" si="2"/>
        <v>0</v>
      </c>
      <c r="Q10" s="34"/>
      <c r="R10" s="36">
        <f>SUM(B10:G10)</f>
        <v>0</v>
      </c>
      <c r="S10" s="166">
        <f>SUM(K10:P10)</f>
        <v>0</v>
      </c>
      <c r="T10" s="166"/>
      <c r="U10" s="37">
        <f>IF(S10&gt;0,(R10+R11)/S10,0)</f>
        <v>0</v>
      </c>
    </row>
    <row r="11" spans="1:21" ht="15" customHeight="1">
      <c r="A11" s="52" t="s">
        <v>30</v>
      </c>
      <c r="B11" s="128" t="str">
        <f>IF(OR(B10="Beta",B10="BETA",B10="CREATE",B10="Create"),B10,IF(B10=1,"High Honors",IF(B10&gt;=0.9,"Honors",IF(B10&gt;=0.7,"Pass",""))))</f>
        <v/>
      </c>
      <c r="C11" s="128" t="str">
        <f>IF(OR(C10="Beta",C10="BETA",C10="CREATE",C10="Create"),C10,IF(C10=1,"High Honors",IF(C10&gt;=0.9,"Honors",IF(C10&gt;=0.7,"Pass",""))))</f>
        <v/>
      </c>
      <c r="D11" s="128" t="str">
        <f>IF(OR(D10="Beta",D10="BETA",D10="CREATE",D10="Create"),D10,IF(D10=1,"High Honors",IF(D10&gt;=0.9,"Honors",IF(D10&gt;=0.7,"Pass",""))))</f>
        <v/>
      </c>
      <c r="E11" s="50"/>
      <c r="F11" s="50"/>
      <c r="G11" s="50"/>
      <c r="R11" s="36">
        <f>COUNTIF(B10:G10,"BETA")+COUNTIF(B10:G10,"CREATE")</f>
        <v>0</v>
      </c>
      <c r="S11" s="166"/>
    </row>
    <row r="12" spans="1:21" ht="15" customHeight="1">
      <c r="R12" s="169"/>
    </row>
    <row r="13" spans="1:21" ht="15" customHeight="1">
      <c r="A13" s="466"/>
      <c r="B13" s="467"/>
      <c r="C13" s="50"/>
      <c r="D13" s="50"/>
      <c r="E13" s="50"/>
      <c r="F13" s="50"/>
      <c r="R13" s="169"/>
    </row>
    <row r="14" spans="1:21" ht="15" customHeight="1">
      <c r="A14" s="51" t="s">
        <v>42</v>
      </c>
      <c r="B14" s="51"/>
      <c r="C14" s="51"/>
      <c r="D14" s="51"/>
      <c r="E14" s="51"/>
      <c r="F14" s="51"/>
      <c r="G14" s="51"/>
      <c r="R14" s="169"/>
    </row>
    <row r="15" spans="1:21" ht="15" customHeight="1">
      <c r="A15" s="52" t="s">
        <v>28</v>
      </c>
      <c r="B15" s="108"/>
      <c r="C15" s="108"/>
      <c r="D15" s="108"/>
      <c r="E15" s="108"/>
      <c r="F15" s="108"/>
      <c r="G15" s="108"/>
      <c r="K15" s="166"/>
      <c r="L15" s="166"/>
      <c r="M15" s="166"/>
      <c r="N15" s="166"/>
      <c r="O15" s="166"/>
      <c r="P15" s="166"/>
      <c r="Q15" s="34"/>
      <c r="R15" s="36"/>
      <c r="S15" s="166"/>
      <c r="T15" s="166"/>
      <c r="U15" s="35" t="s">
        <v>601</v>
      </c>
    </row>
    <row r="16" spans="1:21" ht="15" customHeight="1">
      <c r="A16" s="53" t="s">
        <v>29</v>
      </c>
      <c r="B16" s="110"/>
      <c r="C16" s="110"/>
      <c r="D16" s="110"/>
      <c r="E16" s="110"/>
      <c r="F16" s="110"/>
      <c r="G16" s="110"/>
      <c r="K16" s="36">
        <f t="shared" ref="K16:P16" si="3">IF(B16&gt;0%, 1, 0)</f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  <c r="O16" s="36">
        <f t="shared" si="3"/>
        <v>0</v>
      </c>
      <c r="P16" s="36">
        <f t="shared" si="3"/>
        <v>0</v>
      </c>
      <c r="Q16" s="34"/>
      <c r="R16" s="36">
        <f>SUM(B16:G16)</f>
        <v>0</v>
      </c>
      <c r="S16" s="166">
        <f>SUM(K16:P16)</f>
        <v>0</v>
      </c>
      <c r="T16" s="166"/>
      <c r="U16" s="37">
        <f>IF(S16&gt;0,(R16+R17)/S16,0)</f>
        <v>0</v>
      </c>
    </row>
    <row r="17" spans="1:21" ht="15" customHeight="1">
      <c r="A17" s="52" t="s">
        <v>30</v>
      </c>
      <c r="B17" s="128" t="str">
        <f t="shared" ref="B17:G17" si="4">IF(OR(B16="Beta",B16="BETA",B16="CREATE",B16="Create"),B16,IF(B16=1,"High Honors",IF(B16&gt;=0.9,"Honors",IF(B16&gt;=0.7,"Pass",""))))</f>
        <v/>
      </c>
      <c r="C17" s="128" t="str">
        <f t="shared" si="4"/>
        <v/>
      </c>
      <c r="D17" s="128" t="str">
        <f t="shared" si="4"/>
        <v/>
      </c>
      <c r="E17" s="128" t="str">
        <f t="shared" si="4"/>
        <v/>
      </c>
      <c r="F17" s="128" t="str">
        <f t="shared" si="4"/>
        <v/>
      </c>
      <c r="G17" s="128" t="str">
        <f t="shared" si="4"/>
        <v/>
      </c>
      <c r="K17" s="36"/>
      <c r="L17" s="36"/>
      <c r="M17" s="36"/>
      <c r="N17" s="36"/>
      <c r="O17" s="36"/>
      <c r="P17" s="36"/>
      <c r="Q17" s="34"/>
      <c r="R17" s="36">
        <f>COUNTIF(B16:G16,"BETA")+COUNTIF(B16:G16,"CREATE")</f>
        <v>0</v>
      </c>
      <c r="S17" s="166"/>
      <c r="T17" s="166"/>
      <c r="U17" s="194"/>
    </row>
    <row r="18" spans="1:21" ht="15" customHeight="1">
      <c r="R18" s="169"/>
    </row>
    <row r="19" spans="1:21" ht="15" customHeight="1">
      <c r="R19" s="169"/>
    </row>
    <row r="20" spans="1:21" ht="15" customHeight="1">
      <c r="R20" s="169"/>
    </row>
    <row r="21" spans="1:21" ht="15" customHeight="1">
      <c r="R21" s="169"/>
    </row>
    <row r="22" spans="1:21" ht="15" customHeight="1">
      <c r="R22" s="169"/>
    </row>
    <row r="23" spans="1:21" ht="15" customHeight="1">
      <c r="R23" s="169"/>
    </row>
    <row r="24" spans="1:21" ht="15" customHeight="1">
      <c r="R24" s="169"/>
    </row>
    <row r="25" spans="1:21" ht="15" customHeight="1">
      <c r="R25" s="169"/>
    </row>
    <row r="26" spans="1:21" ht="15" customHeight="1">
      <c r="R26" s="169"/>
    </row>
    <row r="27" spans="1:21" ht="15" customHeight="1">
      <c r="R27" s="169"/>
    </row>
    <row r="28" spans="1:21" ht="15" customHeight="1">
      <c r="R28" s="169"/>
    </row>
    <row r="29" spans="1:21" ht="15" customHeight="1">
      <c r="R29" s="169"/>
    </row>
    <row r="30" spans="1:21" ht="15" customHeight="1">
      <c r="R30" s="169"/>
    </row>
    <row r="31" spans="1:21" ht="15" customHeight="1">
      <c r="R31" s="169"/>
    </row>
    <row r="32" spans="1:21" ht="15" customHeight="1">
      <c r="R32" s="169"/>
    </row>
    <row r="33" spans="17:21" ht="15" customHeight="1">
      <c r="R33" s="169"/>
    </row>
    <row r="34" spans="17:21" ht="15" customHeight="1">
      <c r="R34" s="169"/>
    </row>
    <row r="35" spans="17:21" ht="15" customHeight="1">
      <c r="R35" s="169"/>
    </row>
    <row r="36" spans="17:21" ht="15" customHeight="1">
      <c r="Q36" s="392" t="s">
        <v>602</v>
      </c>
      <c r="R36" s="392"/>
      <c r="S36" s="41" t="s">
        <v>603</v>
      </c>
      <c r="T36" s="41"/>
      <c r="U36" s="35" t="s">
        <v>600</v>
      </c>
    </row>
    <row r="37" spans="17:21" ht="15" customHeight="1">
      <c r="Q37" s="34"/>
      <c r="R37" s="166">
        <f>SUM(R1:R35)</f>
        <v>0</v>
      </c>
      <c r="S37" s="166">
        <f>SUM(S1:S35)</f>
        <v>0</v>
      </c>
      <c r="T37" s="166"/>
      <c r="U37" s="37">
        <f>IF(S37&gt;0, R37/S37, 0)</f>
        <v>0</v>
      </c>
    </row>
  </sheetData>
  <sheetProtection password="C927" sheet="1" objects="1" scenarios="1" selectLockedCells="1"/>
  <mergeCells count="4">
    <mergeCell ref="Q36:R36"/>
    <mergeCell ref="A1:B1"/>
    <mergeCell ref="A7:B7"/>
    <mergeCell ref="A13:B13"/>
  </mergeCells>
  <pageMargins left="0.25" right="0.25" top="0.5" bottom="0.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Summary</vt:lpstr>
      <vt:lpstr>RMN</vt:lpstr>
      <vt:lpstr>RMMC</vt:lpstr>
      <vt:lpstr>RMA</vt:lpstr>
      <vt:lpstr>GSN</vt:lpstr>
      <vt:lpstr>Civilian</vt:lpstr>
      <vt:lpstr>RMMM</vt:lpstr>
      <vt:lpstr>RMACS</vt:lpstr>
      <vt:lpstr>PAA</vt:lpstr>
      <vt:lpstr>NA</vt:lpstr>
      <vt:lpstr>Civilian!Print_Area</vt:lpstr>
      <vt:lpstr>GSN!Print_Area</vt:lpstr>
      <vt:lpstr>PAA!Print_Area</vt:lpstr>
      <vt:lpstr>RMA!Print_Area</vt:lpstr>
      <vt:lpstr>RMACS!Print_Area</vt:lpstr>
      <vt:lpstr>RMMC!Print_Area</vt:lpstr>
      <vt:lpstr>RMMM!Print_Area</vt:lpstr>
      <vt:lpstr>RMN!Print_Area</vt:lpstr>
      <vt:lpstr>Summary!Print_Area</vt:lpstr>
      <vt:lpstr>Ranks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Eggert</dc:creator>
  <cp:lastModifiedBy>Russ</cp:lastModifiedBy>
  <cp:lastPrinted>2015-09-01T20:22:48Z</cp:lastPrinted>
  <dcterms:created xsi:type="dcterms:W3CDTF">2014-07-28T07:14:24Z</dcterms:created>
  <dcterms:modified xsi:type="dcterms:W3CDTF">2017-01-17T21:30:17Z</dcterms:modified>
</cp:coreProperties>
</file>